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10.xml" ContentType="application/vnd.openxmlformats-officedocument.drawing+xml"/>
  <Override PartName="/xl/charts/chart12.xml" ContentType="application/vnd.openxmlformats-officedocument.drawingml.chart+xml"/>
  <Override PartName="/xl/drawings/drawing11.xml" ContentType="application/vnd.openxmlformats-officedocument.drawing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290" windowWidth="19800" windowHeight="4215" tabRatio="792"/>
  </bookViews>
  <sheets>
    <sheet name="OPR Event Data" sheetId="1" r:id="rId1"/>
    <sheet name="2012 FRC Results Chart" sheetId="4" r:id="rId2"/>
    <sheet name="2011 FRC Results Chart" sheetId="5" r:id="rId3"/>
    <sheet name="2010 FRC Results Chart" sheetId="6" r:id="rId4"/>
    <sheet name="2009 FRC Results Chart" sheetId="7" r:id="rId5"/>
    <sheet name="Individual Events" sheetId="2" r:id="rId6"/>
    <sheet name="SNR Calculations" sheetId="8" r:id="rId7"/>
    <sheet name="Trends" sheetId="9" r:id="rId8"/>
  </sheets>
  <calcPr calcId="145621" concurrentCalc="0"/>
</workbook>
</file>

<file path=xl/calcChain.xml><?xml version="1.0" encoding="utf-8"?>
<calcChain xmlns="http://schemas.openxmlformats.org/spreadsheetml/2006/main">
  <c r="E23" i="9" l="1"/>
  <c r="M23" i="9"/>
  <c r="M22" i="9"/>
  <c r="D89" i="9"/>
  <c r="L89" i="9"/>
  <c r="C89" i="9"/>
  <c r="K89" i="9"/>
  <c r="D88" i="9"/>
  <c r="L88" i="9"/>
  <c r="C88" i="9"/>
  <c r="K88" i="9"/>
  <c r="D87" i="9"/>
  <c r="L87" i="9"/>
  <c r="C87" i="9"/>
  <c r="K87" i="9"/>
  <c r="D86" i="9"/>
  <c r="L86" i="9"/>
  <c r="C86" i="9"/>
  <c r="K86" i="9"/>
  <c r="D85" i="9"/>
  <c r="L85" i="9"/>
  <c r="C85" i="9"/>
  <c r="K85" i="9"/>
  <c r="D84" i="9"/>
  <c r="L84" i="9"/>
  <c r="C84" i="9"/>
  <c r="K84" i="9"/>
  <c r="D83" i="9"/>
  <c r="L83" i="9"/>
  <c r="C83" i="9"/>
  <c r="K83" i="9"/>
  <c r="D82" i="9"/>
  <c r="L82" i="9"/>
  <c r="C82" i="9"/>
  <c r="K82" i="9"/>
  <c r="D81" i="9"/>
  <c r="L81" i="9"/>
  <c r="C81" i="9"/>
  <c r="K81" i="9"/>
  <c r="D80" i="9"/>
  <c r="L80" i="9"/>
  <c r="C80" i="9"/>
  <c r="K80" i="9"/>
  <c r="D79" i="9"/>
  <c r="L79" i="9"/>
  <c r="C79" i="9"/>
  <c r="K79" i="9"/>
  <c r="D78" i="9"/>
  <c r="L78" i="9"/>
  <c r="C78" i="9"/>
  <c r="K78" i="9"/>
  <c r="D77" i="9"/>
  <c r="L77" i="9"/>
  <c r="C77" i="9"/>
  <c r="K77" i="9"/>
  <c r="D76" i="9"/>
  <c r="L76" i="9"/>
  <c r="C76" i="9"/>
  <c r="K76" i="9"/>
  <c r="D75" i="9"/>
  <c r="L75" i="9"/>
  <c r="C75" i="9"/>
  <c r="K75" i="9"/>
  <c r="D74" i="9"/>
  <c r="L74" i="9"/>
  <c r="C74" i="9"/>
  <c r="K74" i="9"/>
  <c r="D73" i="9"/>
  <c r="L73" i="9"/>
  <c r="C73" i="9"/>
  <c r="K73" i="9"/>
  <c r="D72" i="9"/>
  <c r="L72" i="9"/>
  <c r="C72" i="9"/>
  <c r="K72" i="9"/>
  <c r="D71" i="9"/>
  <c r="L71" i="9"/>
  <c r="C71" i="9"/>
  <c r="K71" i="9"/>
  <c r="D70" i="9"/>
  <c r="L70" i="9"/>
  <c r="C70" i="9"/>
  <c r="K70" i="9"/>
  <c r="D69" i="9"/>
  <c r="L69" i="9"/>
  <c r="C69" i="9"/>
  <c r="K69" i="9"/>
  <c r="D68" i="9"/>
  <c r="L68" i="9"/>
  <c r="C68" i="9"/>
  <c r="K68" i="9"/>
  <c r="D67" i="9"/>
  <c r="L67" i="9"/>
  <c r="C67" i="9"/>
  <c r="K67" i="9"/>
  <c r="D66" i="9"/>
  <c r="L66" i="9"/>
  <c r="C66" i="9"/>
  <c r="K66" i="9"/>
  <c r="D65" i="9"/>
  <c r="L65" i="9"/>
  <c r="C65" i="9"/>
  <c r="K65" i="9"/>
  <c r="D64" i="9"/>
  <c r="L64" i="9"/>
  <c r="C64" i="9"/>
  <c r="K64" i="9"/>
  <c r="D63" i="9"/>
  <c r="L63" i="9"/>
  <c r="C63" i="9"/>
  <c r="K63" i="9"/>
  <c r="D62" i="9"/>
  <c r="L62" i="9"/>
  <c r="C62" i="9"/>
  <c r="K62" i="9"/>
  <c r="D61" i="9"/>
  <c r="L61" i="9"/>
  <c r="C61" i="9"/>
  <c r="K61" i="9"/>
  <c r="D60" i="9"/>
  <c r="L60" i="9"/>
  <c r="C60" i="9"/>
  <c r="K60" i="9"/>
  <c r="D59" i="9"/>
  <c r="L59" i="9"/>
  <c r="C59" i="9"/>
  <c r="K59" i="9"/>
  <c r="D58" i="9"/>
  <c r="L58" i="9"/>
  <c r="C58" i="9"/>
  <c r="K58" i="9"/>
  <c r="D57" i="9"/>
  <c r="L57" i="9"/>
  <c r="C57" i="9"/>
  <c r="K57" i="9"/>
  <c r="D56" i="9"/>
  <c r="L56" i="9"/>
  <c r="C56" i="9"/>
  <c r="K56" i="9"/>
  <c r="D55" i="9"/>
  <c r="L55" i="9"/>
  <c r="C55" i="9"/>
  <c r="K55" i="9"/>
  <c r="D54" i="9"/>
  <c r="L54" i="9"/>
  <c r="C54" i="9"/>
  <c r="K54" i="9"/>
  <c r="D53" i="9"/>
  <c r="L53" i="9"/>
  <c r="C53" i="9"/>
  <c r="K53" i="9"/>
  <c r="D52" i="9"/>
  <c r="L52" i="9"/>
  <c r="C52" i="9"/>
  <c r="K52" i="9"/>
  <c r="D51" i="9"/>
  <c r="L51" i="9"/>
  <c r="C51" i="9"/>
  <c r="K51" i="9"/>
  <c r="D50" i="9"/>
  <c r="L50" i="9"/>
  <c r="C50" i="9"/>
  <c r="K50" i="9"/>
  <c r="D49" i="9"/>
  <c r="L49" i="9"/>
  <c r="C49" i="9"/>
  <c r="K49" i="9"/>
  <c r="D48" i="9"/>
  <c r="L48" i="9"/>
  <c r="C48" i="9"/>
  <c r="K48" i="9"/>
  <c r="D47" i="9"/>
  <c r="L47" i="9"/>
  <c r="C47" i="9"/>
  <c r="K47" i="9"/>
  <c r="D46" i="9"/>
  <c r="L46" i="9"/>
  <c r="C46" i="9"/>
  <c r="K46" i="9"/>
  <c r="D45" i="9"/>
  <c r="L45" i="9"/>
  <c r="C45" i="9"/>
  <c r="K45" i="9"/>
  <c r="D44" i="9"/>
  <c r="L44" i="9"/>
  <c r="C44" i="9"/>
  <c r="K44" i="9"/>
  <c r="D43" i="9"/>
  <c r="L43" i="9"/>
  <c r="C43" i="9"/>
  <c r="K43" i="9"/>
  <c r="D42" i="9"/>
  <c r="L42" i="9"/>
  <c r="C42" i="9"/>
  <c r="K42" i="9"/>
  <c r="D41" i="9"/>
  <c r="L41" i="9"/>
  <c r="C41" i="9"/>
  <c r="K41" i="9"/>
  <c r="D40" i="9"/>
  <c r="L40" i="9"/>
  <c r="C40" i="9"/>
  <c r="K40" i="9"/>
  <c r="D39" i="9"/>
  <c r="L39" i="9"/>
  <c r="C39" i="9"/>
  <c r="K39" i="9"/>
  <c r="D38" i="9"/>
  <c r="L38" i="9"/>
  <c r="C38" i="9"/>
  <c r="K38" i="9"/>
  <c r="D37" i="9"/>
  <c r="L37" i="9"/>
  <c r="C37" i="9"/>
  <c r="K37" i="9"/>
  <c r="D36" i="9"/>
  <c r="L36" i="9"/>
  <c r="C36" i="9"/>
  <c r="K36" i="9"/>
  <c r="D35" i="9"/>
  <c r="L35" i="9"/>
  <c r="C35" i="9"/>
  <c r="K35" i="9"/>
  <c r="D34" i="9"/>
  <c r="L34" i="9"/>
  <c r="C34" i="9"/>
  <c r="K34" i="9"/>
  <c r="D33" i="9"/>
  <c r="L33" i="9"/>
  <c r="C33" i="9"/>
  <c r="K33" i="9"/>
  <c r="D32" i="9"/>
  <c r="L32" i="9"/>
  <c r="C32" i="9"/>
  <c r="K32" i="9"/>
  <c r="D31" i="9"/>
  <c r="L31" i="9"/>
  <c r="C31" i="9"/>
  <c r="K31" i="9"/>
  <c r="D30" i="9"/>
  <c r="L30" i="9"/>
  <c r="C30" i="9"/>
  <c r="K30" i="9"/>
  <c r="D29" i="9"/>
  <c r="L29" i="9"/>
  <c r="C29" i="9"/>
  <c r="K29" i="9"/>
  <c r="D28" i="9"/>
  <c r="L28" i="9"/>
  <c r="C28" i="9"/>
  <c r="K28" i="9"/>
  <c r="D27" i="9"/>
  <c r="L27" i="9"/>
  <c r="C27" i="9"/>
  <c r="K27" i="9"/>
  <c r="D26" i="9"/>
  <c r="L26" i="9"/>
  <c r="C26" i="9"/>
  <c r="K26" i="9"/>
  <c r="D25" i="9"/>
  <c r="L25" i="9"/>
  <c r="C25" i="9"/>
  <c r="K25" i="9"/>
  <c r="D24" i="9"/>
  <c r="L24" i="9"/>
  <c r="C24" i="9"/>
  <c r="K24" i="9"/>
  <c r="D23" i="9"/>
  <c r="L23" i="9"/>
  <c r="C23" i="9"/>
  <c r="K23" i="9"/>
  <c r="D22" i="9"/>
  <c r="L22" i="9"/>
  <c r="C22" i="9"/>
  <c r="K22" i="9"/>
  <c r="D21" i="9"/>
  <c r="L21" i="9"/>
  <c r="C21" i="9"/>
  <c r="K21" i="9"/>
  <c r="D20" i="9"/>
  <c r="L20" i="9"/>
  <c r="C20" i="9"/>
  <c r="K20" i="9"/>
  <c r="D19" i="9"/>
  <c r="L19" i="9"/>
  <c r="C19" i="9"/>
  <c r="K19" i="9"/>
  <c r="D18" i="9"/>
  <c r="L18" i="9"/>
  <c r="C18" i="9"/>
  <c r="K18" i="9"/>
  <c r="D17" i="9"/>
  <c r="L17" i="9"/>
  <c r="C17" i="9"/>
  <c r="K17" i="9"/>
  <c r="D16" i="9"/>
  <c r="L16" i="9"/>
  <c r="C16" i="9"/>
  <c r="K16" i="9"/>
  <c r="D15" i="9"/>
  <c r="L15" i="9"/>
  <c r="C15" i="9"/>
  <c r="K15" i="9"/>
  <c r="D14" i="9"/>
  <c r="L14" i="9"/>
  <c r="C14" i="9"/>
  <c r="K14" i="9"/>
  <c r="D13" i="9"/>
  <c r="L13" i="9"/>
  <c r="C13" i="9"/>
  <c r="K13" i="9"/>
  <c r="D12" i="9"/>
  <c r="L12" i="9"/>
  <c r="C12" i="9"/>
  <c r="K12" i="9"/>
  <c r="D11" i="9"/>
  <c r="L11" i="9"/>
  <c r="C11" i="9"/>
  <c r="K11" i="9"/>
  <c r="D10" i="9"/>
  <c r="L10" i="9"/>
  <c r="C10" i="9"/>
  <c r="K10" i="9"/>
  <c r="D9" i="9"/>
  <c r="L9" i="9"/>
  <c r="C9" i="9"/>
  <c r="K9" i="9"/>
  <c r="D8" i="9"/>
  <c r="L8" i="9"/>
  <c r="C8" i="9"/>
  <c r="K8" i="9"/>
  <c r="D7" i="9"/>
  <c r="L7" i="9"/>
  <c r="C7" i="9"/>
  <c r="K7" i="9"/>
  <c r="D6" i="9"/>
  <c r="L6" i="9"/>
  <c r="C6" i="9"/>
  <c r="K6" i="9"/>
  <c r="C5" i="9"/>
  <c r="K5" i="9"/>
  <c r="D5" i="9"/>
  <c r="L5" i="9"/>
  <c r="I23" i="9"/>
  <c r="I22" i="9"/>
  <c r="B89" i="9"/>
  <c r="J89" i="9"/>
  <c r="B88" i="9"/>
  <c r="J88" i="9"/>
  <c r="B87" i="9"/>
  <c r="J87" i="9"/>
  <c r="B86" i="9"/>
  <c r="J86" i="9"/>
  <c r="B85" i="9"/>
  <c r="J85" i="9"/>
  <c r="B84" i="9"/>
  <c r="J84" i="9"/>
  <c r="B83" i="9"/>
  <c r="J83" i="9"/>
  <c r="B82" i="9"/>
  <c r="J82" i="9"/>
  <c r="B81" i="9"/>
  <c r="J81" i="9"/>
  <c r="B80" i="9"/>
  <c r="J80" i="9"/>
  <c r="B79" i="9"/>
  <c r="J79" i="9"/>
  <c r="B78" i="9"/>
  <c r="J78" i="9"/>
  <c r="B77" i="9"/>
  <c r="J77" i="9"/>
  <c r="B76" i="9"/>
  <c r="J76" i="9"/>
  <c r="B75" i="9"/>
  <c r="J75" i="9"/>
  <c r="B74" i="9"/>
  <c r="J74" i="9"/>
  <c r="B73" i="9"/>
  <c r="J73" i="9"/>
  <c r="B72" i="9"/>
  <c r="J72" i="9"/>
  <c r="B71" i="9"/>
  <c r="J71" i="9"/>
  <c r="B70" i="9"/>
  <c r="J70" i="9"/>
  <c r="B69" i="9"/>
  <c r="J69" i="9"/>
  <c r="B68" i="9"/>
  <c r="J68" i="9"/>
  <c r="B67" i="9"/>
  <c r="J67" i="9"/>
  <c r="B66" i="9"/>
  <c r="J66" i="9"/>
  <c r="B65" i="9"/>
  <c r="J65" i="9"/>
  <c r="B64" i="9"/>
  <c r="J64" i="9"/>
  <c r="B63" i="9"/>
  <c r="J63" i="9"/>
  <c r="B62" i="9"/>
  <c r="J62" i="9"/>
  <c r="B61" i="9"/>
  <c r="J61" i="9"/>
  <c r="B60" i="9"/>
  <c r="J60" i="9"/>
  <c r="B59" i="9"/>
  <c r="J59" i="9"/>
  <c r="B58" i="9"/>
  <c r="J58" i="9"/>
  <c r="B57" i="9"/>
  <c r="J57" i="9"/>
  <c r="B56" i="9"/>
  <c r="J56" i="9"/>
  <c r="B55" i="9"/>
  <c r="J55" i="9"/>
  <c r="B54" i="9"/>
  <c r="J54" i="9"/>
  <c r="B53" i="9"/>
  <c r="J53" i="9"/>
  <c r="B52" i="9"/>
  <c r="J52" i="9"/>
  <c r="B51" i="9"/>
  <c r="J51" i="9"/>
  <c r="B50" i="9"/>
  <c r="J50" i="9"/>
  <c r="B49" i="9"/>
  <c r="J49" i="9"/>
  <c r="B48" i="9"/>
  <c r="J48" i="9"/>
  <c r="B47" i="9"/>
  <c r="J47" i="9"/>
  <c r="B46" i="9"/>
  <c r="J46" i="9"/>
  <c r="B45" i="9"/>
  <c r="J45" i="9"/>
  <c r="B44" i="9"/>
  <c r="J44" i="9"/>
  <c r="B43" i="9"/>
  <c r="J43" i="9"/>
  <c r="B42" i="9"/>
  <c r="J42" i="9"/>
  <c r="B41" i="9"/>
  <c r="J41" i="9"/>
  <c r="B40" i="9"/>
  <c r="J40" i="9"/>
  <c r="B39" i="9"/>
  <c r="J39" i="9"/>
  <c r="B38" i="9"/>
  <c r="J38" i="9"/>
  <c r="B37" i="9"/>
  <c r="J37" i="9"/>
  <c r="B36" i="9"/>
  <c r="J36" i="9"/>
  <c r="B35" i="9"/>
  <c r="J35" i="9"/>
  <c r="B34" i="9"/>
  <c r="J34" i="9"/>
  <c r="B33" i="9"/>
  <c r="J33" i="9"/>
  <c r="B32" i="9"/>
  <c r="J32" i="9"/>
  <c r="B31" i="9"/>
  <c r="J31" i="9"/>
  <c r="B30" i="9"/>
  <c r="J30" i="9"/>
  <c r="B29" i="9"/>
  <c r="J29" i="9"/>
  <c r="B28" i="9"/>
  <c r="J28" i="9"/>
  <c r="B27" i="9"/>
  <c r="J27" i="9"/>
  <c r="B26" i="9"/>
  <c r="J26" i="9"/>
  <c r="B25" i="9"/>
  <c r="J25" i="9"/>
  <c r="B24" i="9"/>
  <c r="J24" i="9"/>
  <c r="B23" i="9"/>
  <c r="J23" i="9"/>
  <c r="B22" i="9"/>
  <c r="J22" i="9"/>
  <c r="B21" i="9"/>
  <c r="J21" i="9"/>
  <c r="B20" i="9"/>
  <c r="J20" i="9"/>
  <c r="B19" i="9"/>
  <c r="J19" i="9"/>
  <c r="B18" i="9"/>
  <c r="J18" i="9"/>
  <c r="B17" i="9"/>
  <c r="J17" i="9"/>
  <c r="B16" i="9"/>
  <c r="J16" i="9"/>
  <c r="B15" i="9"/>
  <c r="J15" i="9"/>
  <c r="B14" i="9"/>
  <c r="J14" i="9"/>
  <c r="B13" i="9"/>
  <c r="J13" i="9"/>
  <c r="B12" i="9"/>
  <c r="J12" i="9"/>
  <c r="B11" i="9"/>
  <c r="J11" i="9"/>
  <c r="B10" i="9"/>
  <c r="J10" i="9"/>
  <c r="B9" i="9"/>
  <c r="J9" i="9"/>
  <c r="B8" i="9"/>
  <c r="J8" i="9"/>
  <c r="B7" i="9"/>
  <c r="J7" i="9"/>
  <c r="B6" i="9"/>
  <c r="J6" i="9"/>
  <c r="B5" i="9"/>
  <c r="J5" i="9"/>
  <c r="E89" i="9"/>
  <c r="M89" i="9"/>
  <c r="E88" i="9"/>
  <c r="M88" i="9"/>
  <c r="E87" i="9"/>
  <c r="M87" i="9"/>
  <c r="E86" i="9"/>
  <c r="M86" i="9"/>
  <c r="E85" i="9"/>
  <c r="M85" i="9"/>
  <c r="E84" i="9"/>
  <c r="M84" i="9"/>
  <c r="E83" i="9"/>
  <c r="M83" i="9"/>
  <c r="E82" i="9"/>
  <c r="M82" i="9"/>
  <c r="E81" i="9"/>
  <c r="M81" i="9"/>
  <c r="E80" i="9"/>
  <c r="M80" i="9"/>
  <c r="E79" i="9"/>
  <c r="M79" i="9"/>
  <c r="E78" i="9"/>
  <c r="M78" i="9"/>
  <c r="E77" i="9"/>
  <c r="M77" i="9"/>
  <c r="E76" i="9"/>
  <c r="M76" i="9"/>
  <c r="E75" i="9"/>
  <c r="M75" i="9"/>
  <c r="E74" i="9"/>
  <c r="M74" i="9"/>
  <c r="E73" i="9"/>
  <c r="M73" i="9"/>
  <c r="E72" i="9"/>
  <c r="M72" i="9"/>
  <c r="E71" i="9"/>
  <c r="M71" i="9"/>
  <c r="E70" i="9"/>
  <c r="M70" i="9"/>
  <c r="E69" i="9"/>
  <c r="M69" i="9"/>
  <c r="E68" i="9"/>
  <c r="M68" i="9"/>
  <c r="E67" i="9"/>
  <c r="M67" i="9"/>
  <c r="E66" i="9"/>
  <c r="M66" i="9"/>
  <c r="E65" i="9"/>
  <c r="M65" i="9"/>
  <c r="E64" i="9"/>
  <c r="M64" i="9"/>
  <c r="E63" i="9"/>
  <c r="M63" i="9"/>
  <c r="E62" i="9"/>
  <c r="M62" i="9"/>
  <c r="E61" i="9"/>
  <c r="M61" i="9"/>
  <c r="E60" i="9"/>
  <c r="M60" i="9"/>
  <c r="E59" i="9"/>
  <c r="M59" i="9"/>
  <c r="E58" i="9"/>
  <c r="M58" i="9"/>
  <c r="E57" i="9"/>
  <c r="M57" i="9"/>
  <c r="E56" i="9"/>
  <c r="M56" i="9"/>
  <c r="E55" i="9"/>
  <c r="M55" i="9"/>
  <c r="E54" i="9"/>
  <c r="M54" i="9"/>
  <c r="E53" i="9"/>
  <c r="M53" i="9"/>
  <c r="E52" i="9"/>
  <c r="M52" i="9"/>
  <c r="E51" i="9"/>
  <c r="M51" i="9"/>
  <c r="E50" i="9"/>
  <c r="M50" i="9"/>
  <c r="E49" i="9"/>
  <c r="M49" i="9"/>
  <c r="E48" i="9"/>
  <c r="M48" i="9"/>
  <c r="E47" i="9"/>
  <c r="M47" i="9"/>
  <c r="E46" i="9"/>
  <c r="M46" i="9"/>
  <c r="E45" i="9"/>
  <c r="M45" i="9"/>
  <c r="E44" i="9"/>
  <c r="M44" i="9"/>
  <c r="E43" i="9"/>
  <c r="M43" i="9"/>
  <c r="E42" i="9"/>
  <c r="M42" i="9"/>
  <c r="E41" i="9"/>
  <c r="M41" i="9"/>
  <c r="E40" i="9"/>
  <c r="M40" i="9"/>
  <c r="E39" i="9"/>
  <c r="M39" i="9"/>
  <c r="E38" i="9"/>
  <c r="M38" i="9"/>
  <c r="E37" i="9"/>
  <c r="M37" i="9"/>
  <c r="E36" i="9"/>
  <c r="M36" i="9"/>
  <c r="E35" i="9"/>
  <c r="M35" i="9"/>
  <c r="E34" i="9"/>
  <c r="M34" i="9"/>
  <c r="E33" i="9"/>
  <c r="M33" i="9"/>
  <c r="E32" i="9"/>
  <c r="M32" i="9"/>
  <c r="E31" i="9"/>
  <c r="M31" i="9"/>
  <c r="E30" i="9"/>
  <c r="M30" i="9"/>
  <c r="E29" i="9"/>
  <c r="M29" i="9"/>
  <c r="E28" i="9"/>
  <c r="M28" i="9"/>
  <c r="E27" i="9"/>
  <c r="M27" i="9"/>
  <c r="E26" i="9"/>
  <c r="M26" i="9"/>
  <c r="E25" i="9"/>
  <c r="M25" i="9"/>
  <c r="E24" i="9"/>
  <c r="M24" i="9"/>
  <c r="E21" i="9"/>
  <c r="M21" i="9"/>
  <c r="E20" i="9"/>
  <c r="M20" i="9"/>
  <c r="E19" i="9"/>
  <c r="M19" i="9"/>
  <c r="E18" i="9"/>
  <c r="M18" i="9"/>
  <c r="E17" i="9"/>
  <c r="M17" i="9"/>
  <c r="E16" i="9"/>
  <c r="M16" i="9"/>
  <c r="E15" i="9"/>
  <c r="M15" i="9"/>
  <c r="E14" i="9"/>
  <c r="M14" i="9"/>
  <c r="E13" i="9"/>
  <c r="M13" i="9"/>
  <c r="E12" i="9"/>
  <c r="M12" i="9"/>
  <c r="E11" i="9"/>
  <c r="M11" i="9"/>
  <c r="E10" i="9"/>
  <c r="M10" i="9"/>
  <c r="E9" i="9"/>
  <c r="M9" i="9"/>
  <c r="E8" i="9"/>
  <c r="M8" i="9"/>
  <c r="E7" i="9"/>
  <c r="M7" i="9"/>
  <c r="E6" i="9"/>
  <c r="M6" i="9"/>
  <c r="E5" i="9"/>
  <c r="M5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E22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I5" i="9"/>
  <c r="H5" i="9"/>
  <c r="G5" i="9"/>
  <c r="F5" i="9"/>
  <c r="V20" i="1"/>
  <c r="U20" i="1"/>
  <c r="T20" i="1"/>
  <c r="P20" i="1"/>
  <c r="O20" i="1"/>
  <c r="N20" i="1"/>
  <c r="J20" i="1"/>
  <c r="I20" i="1"/>
  <c r="H20" i="1"/>
  <c r="D20" i="1"/>
  <c r="C20" i="1"/>
  <c r="B20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U19" i="1"/>
  <c r="T19" i="1"/>
  <c r="U18" i="1"/>
  <c r="T18" i="1"/>
  <c r="O19" i="1"/>
  <c r="N19" i="1"/>
  <c r="O18" i="1"/>
  <c r="N18" i="1"/>
  <c r="I19" i="1"/>
  <c r="H19" i="1"/>
  <c r="I18" i="1"/>
  <c r="H18" i="1"/>
  <c r="B19" i="1"/>
  <c r="B18" i="1"/>
  <c r="R9" i="1"/>
  <c r="S9" i="1"/>
  <c r="R8" i="1"/>
  <c r="S8" i="1"/>
  <c r="R7" i="1"/>
  <c r="S7" i="1"/>
  <c r="R6" i="1"/>
  <c r="S6" i="1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W7" i="1"/>
  <c r="X7" i="1"/>
  <c r="W9" i="1"/>
  <c r="X9" i="1"/>
  <c r="T6" i="1"/>
  <c r="W8" i="1"/>
  <c r="X8" i="1"/>
  <c r="T7" i="1"/>
  <c r="T8" i="1"/>
  <c r="W6" i="1"/>
  <c r="X6" i="1"/>
  <c r="T9" i="1"/>
  <c r="AM91" i="2"/>
  <c r="AM90" i="2"/>
  <c r="AM89" i="2"/>
  <c r="AM88" i="2"/>
  <c r="AM87" i="2"/>
  <c r="AM86" i="2"/>
  <c r="AM85" i="2"/>
  <c r="AM84" i="2"/>
  <c r="AM83" i="2"/>
  <c r="AM82" i="2"/>
  <c r="AM81" i="2"/>
  <c r="AM80" i="2"/>
  <c r="AM79" i="2"/>
  <c r="AM78" i="2"/>
  <c r="AM77" i="2"/>
  <c r="AM76" i="2"/>
  <c r="AM75" i="2"/>
  <c r="AM74" i="2"/>
  <c r="AM73" i="2"/>
  <c r="AM72" i="2"/>
  <c r="C91" i="2"/>
  <c r="C90" i="2"/>
  <c r="H91" i="2"/>
  <c r="H90" i="2"/>
  <c r="M91" i="2"/>
  <c r="M90" i="2"/>
  <c r="R91" i="2"/>
  <c r="R90" i="2"/>
  <c r="W91" i="2"/>
  <c r="W90" i="2"/>
  <c r="AI91" i="2"/>
  <c r="AI90" i="2"/>
  <c r="AE91" i="2"/>
  <c r="AE90" i="2"/>
  <c r="AA91" i="2"/>
  <c r="AA90" i="2"/>
  <c r="AI89" i="2"/>
  <c r="AI88" i="2"/>
  <c r="AI87" i="2"/>
  <c r="AI86" i="2"/>
  <c r="AI85" i="2"/>
  <c r="AI84" i="2"/>
  <c r="AI83" i="2"/>
  <c r="AI82" i="2"/>
  <c r="AI81" i="2"/>
  <c r="AI80" i="2"/>
  <c r="AI79" i="2"/>
  <c r="AI78" i="2"/>
  <c r="AI77" i="2"/>
  <c r="AI76" i="2"/>
  <c r="AI75" i="2"/>
  <c r="AI74" i="2"/>
  <c r="AI73" i="2"/>
  <c r="AI72" i="2"/>
  <c r="AE89" i="2"/>
  <c r="AE88" i="2"/>
  <c r="AE87" i="2"/>
  <c r="AE86" i="2"/>
  <c r="AE85" i="2"/>
  <c r="AE84" i="2"/>
  <c r="AE83" i="2"/>
  <c r="AE82" i="2"/>
  <c r="AE81" i="2"/>
  <c r="AE80" i="2"/>
  <c r="AE79" i="2"/>
  <c r="AE78" i="2"/>
  <c r="AE77" i="2"/>
  <c r="AE76" i="2"/>
  <c r="AE75" i="2"/>
  <c r="AE74" i="2"/>
  <c r="AE73" i="2"/>
  <c r="AE72" i="2"/>
  <c r="AA89" i="2"/>
  <c r="AA88" i="2"/>
  <c r="AA87" i="2"/>
  <c r="AA86" i="2"/>
  <c r="AA85" i="2"/>
  <c r="AA84" i="2"/>
  <c r="AA83" i="2"/>
  <c r="AA82" i="2"/>
  <c r="AA81" i="2"/>
  <c r="AA80" i="2"/>
  <c r="AA79" i="2"/>
  <c r="AA78" i="2"/>
  <c r="AA77" i="2"/>
  <c r="AA76" i="2"/>
  <c r="AA75" i="2"/>
  <c r="AA74" i="2"/>
  <c r="AA73" i="2"/>
  <c r="AA72" i="2"/>
  <c r="U93" i="2"/>
  <c r="U94" i="2"/>
  <c r="U95" i="2"/>
  <c r="U96" i="2"/>
  <c r="U97" i="2"/>
  <c r="U98" i="2"/>
  <c r="U99" i="2"/>
  <c r="U100" i="2"/>
  <c r="U101" i="2"/>
  <c r="U102" i="2"/>
  <c r="U103" i="2"/>
  <c r="U104" i="2"/>
  <c r="C18" i="1"/>
  <c r="Q24" i="1"/>
  <c r="V7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K24" i="1"/>
  <c r="V8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E24" i="1"/>
  <c r="V9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23" i="1"/>
  <c r="K23" i="1"/>
  <c r="Q23" i="1"/>
  <c r="W24" i="1"/>
  <c r="W25" i="1"/>
  <c r="W26" i="1"/>
  <c r="W27" i="1"/>
  <c r="W28" i="1"/>
  <c r="V6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23" i="1"/>
  <c r="V19" i="1"/>
  <c r="V18" i="1"/>
  <c r="P19" i="1"/>
  <c r="P18" i="1"/>
  <c r="D19" i="1"/>
  <c r="D18" i="1"/>
  <c r="J19" i="1"/>
  <c r="J18" i="1"/>
  <c r="U105" i="2"/>
  <c r="U106" i="2"/>
  <c r="W40" i="2"/>
  <c r="W41" i="2"/>
  <c r="W89" i="2"/>
  <c r="W74" i="2"/>
  <c r="W73" i="2"/>
  <c r="W72" i="2"/>
  <c r="W87" i="2"/>
  <c r="W85" i="2"/>
  <c r="W83" i="2"/>
  <c r="W81" i="2"/>
  <c r="W79" i="2"/>
  <c r="W77" i="2"/>
  <c r="W75" i="2"/>
  <c r="W88" i="2"/>
  <c r="W86" i="2"/>
  <c r="W84" i="2"/>
  <c r="W82" i="2"/>
  <c r="W80" i="2"/>
  <c r="W78" i="2"/>
  <c r="W76" i="2"/>
  <c r="H80" i="2"/>
  <c r="R89" i="2"/>
  <c r="R88" i="2"/>
  <c r="R87" i="2"/>
  <c r="R86" i="2"/>
  <c r="R85" i="2"/>
  <c r="R84" i="2"/>
  <c r="R83" i="2"/>
  <c r="R82" i="2"/>
  <c r="R81" i="2"/>
  <c r="R80" i="2"/>
  <c r="R79" i="2"/>
  <c r="R78" i="2"/>
  <c r="R77" i="2"/>
  <c r="R76" i="2"/>
  <c r="R75" i="2"/>
  <c r="R74" i="2"/>
  <c r="R73" i="2"/>
  <c r="R72" i="2"/>
  <c r="M89" i="2"/>
  <c r="M88" i="2"/>
  <c r="M87" i="2"/>
  <c r="M86" i="2"/>
  <c r="M85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H89" i="2"/>
  <c r="H88" i="2"/>
  <c r="H87" i="2"/>
  <c r="H86" i="2"/>
  <c r="H85" i="2"/>
  <c r="H84" i="2"/>
  <c r="H83" i="2"/>
  <c r="H82" i="2"/>
  <c r="H81" i="2"/>
  <c r="H79" i="2"/>
  <c r="H78" i="2"/>
  <c r="H77" i="2"/>
  <c r="H76" i="2"/>
  <c r="H75" i="2"/>
  <c r="H74" i="2"/>
  <c r="H73" i="2"/>
  <c r="H72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19" i="1"/>
  <c r="D23" i="1"/>
  <c r="D96" i="1"/>
  <c r="D26" i="1"/>
  <c r="D25" i="1"/>
  <c r="D92" i="1"/>
  <c r="D93" i="1"/>
  <c r="D89" i="1"/>
  <c r="D94" i="1"/>
  <c r="D82" i="1"/>
  <c r="D68" i="1"/>
  <c r="D77" i="1"/>
  <c r="D90" i="1"/>
  <c r="D76" i="1"/>
  <c r="D80" i="1"/>
  <c r="D74" i="1"/>
  <c r="D73" i="1"/>
  <c r="D83" i="1"/>
  <c r="D88" i="1"/>
  <c r="D84" i="1"/>
  <c r="D65" i="1"/>
  <c r="D69" i="1"/>
  <c r="D66" i="1"/>
  <c r="D60" i="1"/>
  <c r="D51" i="1"/>
  <c r="D54" i="1"/>
  <c r="D61" i="1"/>
  <c r="D40" i="1"/>
  <c r="D50" i="1"/>
  <c r="D44" i="1"/>
  <c r="D46" i="1"/>
  <c r="D58" i="1"/>
  <c r="D43" i="1"/>
  <c r="D34" i="1"/>
  <c r="D31" i="1"/>
  <c r="D45" i="1"/>
  <c r="D33" i="1"/>
  <c r="D38" i="1"/>
  <c r="D29" i="1"/>
  <c r="D27" i="1"/>
  <c r="D24" i="1"/>
  <c r="U9" i="1"/>
  <c r="D91" i="1"/>
  <c r="D64" i="1"/>
  <c r="D95" i="1"/>
  <c r="D87" i="1"/>
  <c r="D59" i="1"/>
  <c r="D86" i="1"/>
  <c r="D79" i="1"/>
  <c r="D70" i="1"/>
  <c r="D81" i="1"/>
  <c r="D72" i="1"/>
  <c r="D78" i="1"/>
  <c r="D71" i="1"/>
  <c r="D67" i="1"/>
  <c r="D85" i="1"/>
  <c r="D62" i="1"/>
  <c r="D48" i="1"/>
  <c r="D63" i="1"/>
  <c r="D75" i="1"/>
  <c r="D57" i="1"/>
  <c r="D52" i="1"/>
  <c r="D56" i="1"/>
  <c r="D42" i="1"/>
  <c r="D49" i="1"/>
  <c r="D55" i="1"/>
  <c r="D53" i="1"/>
  <c r="D47" i="1"/>
  <c r="D32" i="1"/>
  <c r="D41" i="1"/>
  <c r="D39" i="1"/>
  <c r="D37" i="1"/>
  <c r="D36" i="1"/>
  <c r="D35" i="1"/>
  <c r="D30" i="1"/>
  <c r="D28" i="1"/>
  <c r="U8" i="1"/>
  <c r="U7" i="1"/>
  <c r="U6" i="1"/>
</calcChain>
</file>

<file path=xl/sharedStrings.xml><?xml version="1.0" encoding="utf-8"?>
<sst xmlns="http://schemas.openxmlformats.org/spreadsheetml/2006/main" count="750" uniqueCount="217">
  <si>
    <t>2010 Data</t>
  </si>
  <si>
    <t>Event</t>
  </si>
  <si>
    <t>SNR</t>
  </si>
  <si>
    <t>IRI</t>
  </si>
  <si>
    <t>Newton</t>
  </si>
  <si>
    <t>MichiganState</t>
  </si>
  <si>
    <t>Curie</t>
  </si>
  <si>
    <t>Archimedes</t>
  </si>
  <si>
    <t>Galileo</t>
  </si>
  <si>
    <t>Troy</t>
  </si>
  <si>
    <t>Boilermaker</t>
  </si>
  <si>
    <t>Waterloo</t>
  </si>
  <si>
    <t>Palmetto</t>
  </si>
  <si>
    <t>Connecticut</t>
  </si>
  <si>
    <t>WestMichigan</t>
  </si>
  <si>
    <t>Midwest</t>
  </si>
  <si>
    <t>Philadelphia</t>
  </si>
  <si>
    <t>Lansing</t>
  </si>
  <si>
    <t>Toronto</t>
  </si>
  <si>
    <t>Sacramento</t>
  </si>
  <si>
    <t>LasVegas</t>
  </si>
  <si>
    <t>Detroit</t>
  </si>
  <si>
    <t>Chesapeake</t>
  </si>
  <si>
    <t>St.Louis</t>
  </si>
  <si>
    <t>Wisconsin</t>
  </si>
  <si>
    <t>Pittsburgh</t>
  </si>
  <si>
    <t>Florida</t>
  </si>
  <si>
    <t>StLouis</t>
  </si>
  <si>
    <t>LosAngeles</t>
  </si>
  <si>
    <t>Peachtree</t>
  </si>
  <si>
    <t>NorthCarolina</t>
  </si>
  <si>
    <t>Bayou</t>
  </si>
  <si>
    <t>Boston</t>
  </si>
  <si>
    <t>10000Lakes</t>
  </si>
  <si>
    <t>BAE</t>
  </si>
  <si>
    <t>SiliconValley</t>
  </si>
  <si>
    <t>Kettering</t>
  </si>
  <si>
    <t>CassTech</t>
  </si>
  <si>
    <t>Hawaii</t>
  </si>
  <si>
    <t>NorthStar</t>
  </si>
  <si>
    <t>LongIsland</t>
  </si>
  <si>
    <t>FingerLakes</t>
  </si>
  <si>
    <t>Buckeye</t>
  </si>
  <si>
    <t>Colorado</t>
  </si>
  <si>
    <t>NewJersey</t>
  </si>
  <si>
    <t>SanDiego</t>
  </si>
  <si>
    <t>Virginia</t>
  </si>
  <si>
    <t>Oregon</t>
  </si>
  <si>
    <t>KansasCity</t>
  </si>
  <si>
    <t>AnnArbor</t>
  </si>
  <si>
    <t>Dallas</t>
  </si>
  <si>
    <t>LoneStar</t>
  </si>
  <si>
    <t>Oklahoma</t>
  </si>
  <si>
    <t>Arizona</t>
  </si>
  <si>
    <t>Seattle</t>
  </si>
  <si>
    <t>NewYork</t>
  </si>
  <si>
    <t>WPI</t>
  </si>
  <si>
    <t>OklahomaCity</t>
  </si>
  <si>
    <t>TraverseCity</t>
  </si>
  <si>
    <t>Utah</t>
  </si>
  <si>
    <t>Israel</t>
  </si>
  <si>
    <t>WashingtonDC</t>
  </si>
  <si>
    <t>NewYorkCity</t>
  </si>
  <si>
    <t>Average OPR</t>
  </si>
  <si>
    <t>Niles</t>
  </si>
  <si>
    <t>SmokyMountain</t>
  </si>
  <si>
    <t>SeattleOlympic</t>
  </si>
  <si>
    <t>Livonia</t>
  </si>
  <si>
    <t>TorontoWest</t>
  </si>
  <si>
    <t>Waterford</t>
  </si>
  <si>
    <t>SeattleCascade</t>
  </si>
  <si>
    <t>LakeSuperior</t>
  </si>
  <si>
    <t>TorontoEast</t>
  </si>
  <si>
    <t>Alamo</t>
  </si>
  <si>
    <t>2011 Data</t>
  </si>
  <si>
    <t>OPR%</t>
  </si>
  <si>
    <t>2012 Data</t>
  </si>
  <si>
    <t>GullLake</t>
  </si>
  <si>
    <t>HatboroHorsham</t>
  </si>
  <si>
    <t>Orlando</t>
  </si>
  <si>
    <t>ChestnutHill</t>
  </si>
  <si>
    <t>Rutgers</t>
  </si>
  <si>
    <t>Montreal</t>
  </si>
  <si>
    <t>Northville</t>
  </si>
  <si>
    <t>Lenape</t>
  </si>
  <si>
    <t>SouthFlorida</t>
  </si>
  <si>
    <t>DallasEast</t>
  </si>
  <si>
    <t>DallasWest</t>
  </si>
  <si>
    <t>MountOlive</t>
  </si>
  <si>
    <t>CentralValley</t>
  </si>
  <si>
    <t>QueenCIty</t>
  </si>
  <si>
    <t>Spokane</t>
  </si>
  <si>
    <t>MidAtlanticRegion</t>
  </si>
  <si>
    <t>S/N or SNR = 10 Log (Mean^2/sigma^2)</t>
  </si>
  <si>
    <t>S/N measures variabiltiy in percent around the mean</t>
  </si>
  <si>
    <t>6 db gain is 50% reduction in variability</t>
  </si>
  <si>
    <t>% reduction in var</t>
  </si>
  <si>
    <t>Dallas 2011</t>
  </si>
  <si>
    <t>Rank</t>
  </si>
  <si>
    <t>Team</t>
  </si>
  <si>
    <t>OPR</t>
  </si>
  <si>
    <t>Seattle Olympic 2011</t>
  </si>
  <si>
    <t>Connecticut 2011</t>
  </si>
  <si>
    <t>1 Event</t>
  </si>
  <si>
    <t>MSC</t>
  </si>
  <si>
    <t>Niles 2011</t>
  </si>
  <si>
    <t>Sigma</t>
  </si>
  <si>
    <t>2012 Niles</t>
  </si>
  <si>
    <t>Adj OPR</t>
  </si>
  <si>
    <t>2012 Troy</t>
  </si>
  <si>
    <t>2012 MSC</t>
  </si>
  <si>
    <t>48+</t>
  </si>
  <si>
    <t>45-48</t>
  </si>
  <si>
    <t>42-45</t>
  </si>
  <si>
    <t>39-42</t>
  </si>
  <si>
    <t>36-39</t>
  </si>
  <si>
    <t>33-36</t>
  </si>
  <si>
    <t>30-33</t>
  </si>
  <si>
    <t>27-30</t>
  </si>
  <si>
    <t>24-27</t>
  </si>
  <si>
    <t>21-24</t>
  </si>
  <si>
    <t>18-21</t>
  </si>
  <si>
    <t>15-18</t>
  </si>
  <si>
    <t>12-15</t>
  </si>
  <si>
    <t>9-12</t>
  </si>
  <si>
    <t>6-9</t>
  </si>
  <si>
    <t>3-6</t>
  </si>
  <si>
    <t>0-3</t>
  </si>
  <si>
    <t>(3)-0</t>
  </si>
  <si>
    <t>(6)-(3)</t>
  </si>
  <si>
    <t>(9)-(6)</t>
  </si>
  <si>
    <t>2012 DallasEast</t>
  </si>
  <si>
    <t>Color Legend</t>
  </si>
  <si>
    <t>Event Titles</t>
  </si>
  <si>
    <t>CMP Divisions</t>
  </si>
  <si>
    <t>Regional CMP</t>
  </si>
  <si>
    <t xml:space="preserve">Week 6 </t>
  </si>
  <si>
    <t>Week 5</t>
  </si>
  <si>
    <t>Week 4</t>
  </si>
  <si>
    <t>Week 3</t>
  </si>
  <si>
    <t>Week 2</t>
  </si>
  <si>
    <t>Week 1</t>
  </si>
  <si>
    <t>CMP</t>
  </si>
  <si>
    <t>Michigan</t>
  </si>
  <si>
    <t>MAR</t>
  </si>
  <si>
    <t>Graph Points</t>
  </si>
  <si>
    <t>2009 Data</t>
  </si>
  <si>
    <t>Comparison of FRC Events 2009-2012</t>
  </si>
  <si>
    <t>Jim Zondag</t>
  </si>
  <si>
    <t>Chrysler LLC</t>
  </si>
  <si>
    <t>FRC Team 33</t>
  </si>
  <si>
    <t>Killer Bees</t>
  </si>
  <si>
    <t>Note: Isreal event data not avaiable</t>
  </si>
  <si>
    <t>SNR Calculations</t>
  </si>
  <si>
    <t>dB Gain</t>
  </si>
  <si>
    <t>20 db gain = 10X reduction in variaibltiy</t>
  </si>
  <si>
    <t>var new = 1/2^(gain in dB/6) x var old</t>
  </si>
  <si>
    <t xml:space="preserve">2012 data (except IRI) uses "adjusted OPR" values as defined by team 2834 to attempt to offset for co-op opportunity losses </t>
  </si>
  <si>
    <t>OPR data is normalized to 0-100% range by using the limits of Max and Min Event OPR for each year</t>
  </si>
  <si>
    <t>OPR Rank</t>
  </si>
  <si>
    <t>Avg OPR</t>
  </si>
  <si>
    <t>See associated paper http://****  for more detail and explanation.</t>
  </si>
  <si>
    <t>OPR %</t>
  </si>
  <si>
    <t>Season Max</t>
  </si>
  <si>
    <t>Season Min</t>
  </si>
  <si>
    <t>This study was compile d to show competitive trends in the FRC 2009-2012</t>
  </si>
  <si>
    <t>Source data extracted from Team 1114 and Team 2824 scouting spreadsheets and Team 33 FRC History Database</t>
  </si>
  <si>
    <t>Event Rank</t>
  </si>
  <si>
    <t>Range</t>
  </si>
  <si>
    <t>Event Query - select yellow box below and use pulldown to select event</t>
  </si>
  <si>
    <t>SNR Rank</t>
  </si>
  <si>
    <t>Event Name Table</t>
  </si>
  <si>
    <t>OPR % 2009</t>
  </si>
  <si>
    <t>OPR % 2010</t>
  </si>
  <si>
    <t>OPR % 2011</t>
  </si>
  <si>
    <t>OPR % 2012</t>
  </si>
  <si>
    <t>SNR 2009</t>
  </si>
  <si>
    <t>SNR 2010</t>
  </si>
  <si>
    <t>SNR 2011</t>
  </si>
  <si>
    <t>SNR 2012</t>
  </si>
  <si>
    <t>use Dallas E for 2012</t>
  </si>
  <si>
    <t>Rank 2009</t>
  </si>
  <si>
    <t>Rank 2010</t>
  </si>
  <si>
    <t>Rank 2011</t>
  </si>
  <si>
    <t>Rank 2012</t>
  </si>
  <si>
    <t>70+</t>
  </si>
  <si>
    <t>65-70</t>
  </si>
  <si>
    <t>60-65</t>
  </si>
  <si>
    <t>55-60</t>
  </si>
  <si>
    <t>50-55</t>
  </si>
  <si>
    <t>45-50</t>
  </si>
  <si>
    <t>40-45</t>
  </si>
  <si>
    <t>35-40</t>
  </si>
  <si>
    <t>30-35</t>
  </si>
  <si>
    <t>25-30</t>
  </si>
  <si>
    <t>20-25</t>
  </si>
  <si>
    <t>15-20</t>
  </si>
  <si>
    <t>10-15</t>
  </si>
  <si>
    <t>5-10</t>
  </si>
  <si>
    <t>0-5</t>
  </si>
  <si>
    <t>(5)-0</t>
  </si>
  <si>
    <t>(10)-(5)</t>
  </si>
  <si>
    <t>(15)-(10)</t>
  </si>
  <si>
    <t>(20)-(15)</t>
  </si>
  <si>
    <t>(25)-(20)</t>
  </si>
  <si>
    <t xml:space="preserve">Normalization of OPR to % allows results to be compared across mulitple seasons.  </t>
  </si>
  <si>
    <t>SNR data is deliberately not normalized as it is used to compare game design attributes elsewhere.</t>
  </si>
  <si>
    <t>(TBD…I am still working on this)</t>
  </si>
  <si>
    <t>Individual team data from a few events,  mostly boundary cases used in presentation of this method and related discussions June 2012</t>
  </si>
  <si>
    <t xml:space="preserve">A little supporting info on </t>
  </si>
  <si>
    <t>S/N or SNR is commonly used in signal analysis and quality control.   You will learn about this when you go to University.</t>
  </si>
  <si>
    <t>Sigma measures variability in absolute terms around the Mean</t>
  </si>
  <si>
    <t>When evaluating natural or physical phenomena invovling energy or performance, it is better to use SNR than Sigma</t>
  </si>
  <si>
    <t>S/N or SNR stands for Signal to Noise Ratio.</t>
  </si>
  <si>
    <t>Signal to Noise Ratio is measured in decibels.</t>
  </si>
  <si>
    <t>jez@chrysler.com</t>
  </si>
  <si>
    <r>
      <t>"W</t>
    </r>
    <r>
      <rPr>
        <b/>
        <sz val="11"/>
        <color theme="1"/>
        <rFont val="Calibri"/>
        <family val="2"/>
        <scheme val="minor"/>
      </rPr>
      <t xml:space="preserve">ithout Data, you are just another person with an opinion" - Derek Wenmoth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</si>
</sst>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61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164" fontId="0" fillId="0" borderId="0" xfId="0" applyNumberFormat="1"/>
    <xf numFmtId="0" fontId="4" fillId="0" borderId="0" xfId="0" applyFont="1" applyAlignment="1">
      <alignment horizontal="center" wrapText="1"/>
    </xf>
    <xf numFmtId="9" fontId="0" fillId="0" borderId="0" xfId="1" applyFont="1"/>
    <xf numFmtId="0" fontId="2" fillId="0" borderId="0" xfId="0" applyFont="1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Border="1"/>
    <xf numFmtId="9" fontId="0" fillId="2" borderId="0" xfId="1" applyFont="1" applyFill="1"/>
    <xf numFmtId="0" fontId="2" fillId="0" borderId="1" xfId="0" applyFont="1" applyBorder="1"/>
    <xf numFmtId="0" fontId="2" fillId="0" borderId="3" xfId="0" applyFont="1" applyBorder="1"/>
    <xf numFmtId="0" fontId="0" fillId="0" borderId="0" xfId="0" quotePrefix="1"/>
    <xf numFmtId="0" fontId="3" fillId="0" borderId="0" xfId="0" applyFont="1" applyFill="1" applyAlignment="1">
      <alignment horizontal="center" vertical="top" wrapText="1"/>
    </xf>
    <xf numFmtId="0" fontId="0" fillId="0" borderId="0" xfId="0" applyFill="1" applyAlignment="1">
      <alignment vertical="top"/>
    </xf>
    <xf numFmtId="0" fontId="0" fillId="0" borderId="0" xfId="0" applyFill="1"/>
    <xf numFmtId="164" fontId="0" fillId="0" borderId="0" xfId="0" applyNumberFormat="1" applyBorder="1"/>
    <xf numFmtId="0" fontId="4" fillId="0" borderId="0" xfId="0" applyFont="1" applyBorder="1"/>
    <xf numFmtId="0" fontId="2" fillId="0" borderId="0" xfId="0" applyFont="1" applyBorder="1"/>
    <xf numFmtId="0" fontId="3" fillId="0" borderId="0" xfId="0" applyFont="1"/>
    <xf numFmtId="0" fontId="3" fillId="0" borderId="0" xfId="0" quotePrefix="1" applyFont="1"/>
    <xf numFmtId="1" fontId="0" fillId="0" borderId="0" xfId="0" applyNumberFormat="1"/>
    <xf numFmtId="164" fontId="0" fillId="2" borderId="0" xfId="0" applyNumberFormat="1" applyFill="1" applyBorder="1"/>
    <xf numFmtId="164" fontId="2" fillId="0" borderId="0" xfId="0" applyNumberFormat="1" applyFont="1"/>
    <xf numFmtId="0" fontId="3" fillId="0" borderId="0" xfId="0" applyFont="1" applyBorder="1"/>
    <xf numFmtId="0" fontId="2" fillId="0" borderId="0" xfId="0" applyFont="1" applyAlignment="1">
      <alignment horizontal="center"/>
    </xf>
    <xf numFmtId="2" fontId="0" fillId="0" borderId="0" xfId="0" applyNumberFormat="1" applyBorder="1" applyAlignment="1">
      <alignment horizontal="center"/>
    </xf>
    <xf numFmtId="0" fontId="2" fillId="10" borderId="5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left" vertical="top" wrapText="1"/>
    </xf>
    <xf numFmtId="0" fontId="4" fillId="11" borderId="5" xfId="0" applyFont="1" applyFill="1" applyBorder="1" applyAlignment="1">
      <alignment horizontal="left" vertical="top"/>
    </xf>
    <xf numFmtId="0" fontId="2" fillId="9" borderId="5" xfId="0" applyFont="1" applyFill="1" applyBorder="1" applyAlignment="1">
      <alignment horizontal="left" vertical="top"/>
    </xf>
    <xf numFmtId="0" fontId="2" fillId="8" borderId="5" xfId="0" applyFont="1" applyFill="1" applyBorder="1" applyAlignment="1">
      <alignment horizontal="left" vertical="top"/>
    </xf>
    <xf numFmtId="0" fontId="2" fillId="7" borderId="5" xfId="0" applyFont="1" applyFill="1" applyBorder="1" applyAlignment="1">
      <alignment horizontal="left" vertical="top"/>
    </xf>
    <xf numFmtId="0" fontId="2" fillId="6" borderId="5" xfId="0" applyFont="1" applyFill="1" applyBorder="1" applyAlignment="1">
      <alignment horizontal="left" vertical="top"/>
    </xf>
    <xf numFmtId="0" fontId="2" fillId="5" borderId="5" xfId="0" applyFont="1" applyFill="1" applyBorder="1" applyAlignment="1">
      <alignment horizontal="left" vertical="top"/>
    </xf>
    <xf numFmtId="0" fontId="2" fillId="4" borderId="5" xfId="0" applyFont="1" applyFill="1" applyBorder="1" applyAlignment="1">
      <alignment horizontal="left" vertical="top"/>
    </xf>
    <xf numFmtId="0" fontId="0" fillId="14" borderId="5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12" borderId="5" xfId="0" applyFill="1" applyBorder="1" applyAlignment="1">
      <alignment horizontal="left"/>
    </xf>
    <xf numFmtId="0" fontId="0" fillId="2" borderId="0" xfId="0" applyFill="1"/>
    <xf numFmtId="0" fontId="6" fillId="0" borderId="0" xfId="0" applyFont="1" applyAlignment="1">
      <alignment horizontal="left"/>
    </xf>
    <xf numFmtId="0" fontId="7" fillId="0" borderId="0" xfId="0" applyFont="1"/>
    <xf numFmtId="0" fontId="6" fillId="0" borderId="0" xfId="0" applyFont="1"/>
    <xf numFmtId="0" fontId="8" fillId="0" borderId="0" xfId="0" applyFont="1"/>
    <xf numFmtId="0" fontId="4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2" fontId="0" fillId="0" borderId="6" xfId="0" applyNumberFormat="1" applyBorder="1" applyAlignment="1">
      <alignment horizontal="center"/>
    </xf>
    <xf numFmtId="9" fontId="0" fillId="0" borderId="6" xfId="1" applyFont="1" applyFill="1" applyBorder="1"/>
    <xf numFmtId="2" fontId="0" fillId="0" borderId="2" xfId="0" applyNumberFormat="1" applyBorder="1" applyAlignment="1">
      <alignment horizontal="center"/>
    </xf>
    <xf numFmtId="9" fontId="0" fillId="2" borderId="0" xfId="1" applyFont="1" applyFill="1" applyBorder="1"/>
    <xf numFmtId="2" fontId="0" fillId="0" borderId="7" xfId="0" applyNumberFormat="1" applyBorder="1" applyAlignment="1">
      <alignment horizontal="center"/>
    </xf>
    <xf numFmtId="9" fontId="0" fillId="12" borderId="0" xfId="1" applyFont="1" applyFill="1" applyBorder="1"/>
    <xf numFmtId="9" fontId="0" fillId="0" borderId="0" xfId="1" applyFont="1" applyFill="1" applyBorder="1"/>
    <xf numFmtId="9" fontId="0" fillId="0" borderId="0" xfId="1" applyFont="1" applyBorder="1"/>
    <xf numFmtId="2" fontId="0" fillId="0" borderId="8" xfId="0" applyNumberFormat="1" applyBorder="1" applyAlignment="1">
      <alignment horizontal="center"/>
    </xf>
    <xf numFmtId="9" fontId="0" fillId="0" borderId="8" xfId="1" applyFont="1" applyBorder="1"/>
    <xf numFmtId="2" fontId="0" fillId="0" borderId="4" xfId="0" applyNumberFormat="1" applyBorder="1" applyAlignment="1">
      <alignment horizontal="center"/>
    </xf>
    <xf numFmtId="9" fontId="0" fillId="0" borderId="6" xfId="1" applyFont="1" applyBorder="1"/>
    <xf numFmtId="2" fontId="5" fillId="0" borderId="0" xfId="0" applyNumberFormat="1" applyFont="1" applyFill="1" applyBorder="1" applyAlignment="1">
      <alignment horizontal="center"/>
    </xf>
    <xf numFmtId="9" fontId="0" fillId="0" borderId="8" xfId="1" applyFont="1" applyFill="1" applyBorder="1"/>
    <xf numFmtId="0" fontId="0" fillId="0" borderId="6" xfId="0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2" fillId="10" borderId="9" xfId="0" applyFont="1" applyFill="1" applyBorder="1" applyAlignment="1">
      <alignment horizontal="left"/>
    </xf>
    <xf numFmtId="0" fontId="4" fillId="2" borderId="10" xfId="0" applyFont="1" applyFill="1" applyBorder="1"/>
    <xf numFmtId="0" fontId="4" fillId="13" borderId="10" xfId="0" applyFont="1" applyFill="1" applyBorder="1"/>
    <xf numFmtId="0" fontId="2" fillId="8" borderId="10" xfId="0" applyFont="1" applyFill="1" applyBorder="1" applyAlignment="1">
      <alignment vertical="top"/>
    </xf>
    <xf numFmtId="0" fontId="2" fillId="7" borderId="10" xfId="0" applyFont="1" applyFill="1" applyBorder="1" applyAlignment="1">
      <alignment vertical="top"/>
    </xf>
    <xf numFmtId="0" fontId="2" fillId="4" borderId="10" xfId="0" applyFont="1" applyFill="1" applyBorder="1" applyAlignment="1">
      <alignment vertical="top"/>
    </xf>
    <xf numFmtId="0" fontId="2" fillId="6" borderId="10" xfId="0" applyFont="1" applyFill="1" applyBorder="1" applyAlignment="1">
      <alignment vertical="top"/>
    </xf>
    <xf numFmtId="0" fontId="0" fillId="4" borderId="10" xfId="0" applyFill="1" applyBorder="1" applyAlignment="1">
      <alignment vertical="top"/>
    </xf>
    <xf numFmtId="0" fontId="2" fillId="5" borderId="10" xfId="0" applyFont="1" applyFill="1" applyBorder="1" applyAlignment="1">
      <alignment vertical="top"/>
    </xf>
    <xf numFmtId="0" fontId="2" fillId="7" borderId="11" xfId="0" applyFont="1" applyFill="1" applyBorder="1" applyAlignment="1">
      <alignment vertical="top"/>
    </xf>
    <xf numFmtId="0" fontId="4" fillId="8" borderId="10" xfId="0" applyFont="1" applyFill="1" applyBorder="1" applyAlignment="1">
      <alignment vertical="top"/>
    </xf>
    <xf numFmtId="0" fontId="2" fillId="4" borderId="11" xfId="0" applyFont="1" applyFill="1" applyBorder="1" applyAlignment="1">
      <alignment vertical="top"/>
    </xf>
    <xf numFmtId="0" fontId="2" fillId="13" borderId="10" xfId="0" applyFont="1" applyFill="1" applyBorder="1"/>
    <xf numFmtId="0" fontId="2" fillId="2" borderId="10" xfId="0" applyFont="1" applyFill="1" applyBorder="1"/>
    <xf numFmtId="0" fontId="0" fillId="8" borderId="10" xfId="0" applyFill="1" applyBorder="1" applyAlignment="1">
      <alignment vertical="top"/>
    </xf>
    <xf numFmtId="0" fontId="0" fillId="7" borderId="10" xfId="0" applyFill="1" applyBorder="1" applyAlignment="1">
      <alignment vertical="top"/>
    </xf>
    <xf numFmtId="0" fontId="0" fillId="9" borderId="10" xfId="0" applyFill="1" applyBorder="1" applyAlignment="1">
      <alignment vertical="top"/>
    </xf>
    <xf numFmtId="0" fontId="0" fillId="6" borderId="10" xfId="0" applyFill="1" applyBorder="1" applyAlignment="1">
      <alignment vertical="top"/>
    </xf>
    <xf numFmtId="0" fontId="0" fillId="5" borderId="10" xfId="0" applyFill="1" applyBorder="1" applyAlignment="1">
      <alignment vertical="top"/>
    </xf>
    <xf numFmtId="0" fontId="0" fillId="6" borderId="11" xfId="0" applyFill="1" applyBorder="1" applyAlignment="1">
      <alignment vertical="top"/>
    </xf>
    <xf numFmtId="0" fontId="4" fillId="11" borderId="10" xfId="0" applyFont="1" applyFill="1" applyBorder="1" applyAlignment="1">
      <alignment horizontal="left" vertical="top"/>
    </xf>
    <xf numFmtId="0" fontId="2" fillId="11" borderId="10" xfId="0" applyFont="1" applyFill="1" applyBorder="1" applyAlignment="1">
      <alignment horizontal="left" vertical="top"/>
    </xf>
    <xf numFmtId="0" fontId="4" fillId="3" borderId="10" xfId="0" applyFont="1" applyFill="1" applyBorder="1" applyAlignment="1">
      <alignment horizontal="left" vertical="top" wrapText="1"/>
    </xf>
    <xf numFmtId="0" fontId="2" fillId="8" borderId="10" xfId="0" applyFont="1" applyFill="1" applyBorder="1" applyAlignment="1">
      <alignment horizontal="left" vertical="top"/>
    </xf>
    <xf numFmtId="0" fontId="2" fillId="9" borderId="10" xfId="0" applyFont="1" applyFill="1" applyBorder="1" applyAlignment="1">
      <alignment horizontal="left" vertical="top"/>
    </xf>
    <xf numFmtId="0" fontId="2" fillId="7" borderId="10" xfId="0" applyFont="1" applyFill="1" applyBorder="1" applyAlignment="1">
      <alignment horizontal="left" vertical="top"/>
    </xf>
    <xf numFmtId="0" fontId="2" fillId="6" borderId="10" xfId="0" applyFont="1" applyFill="1" applyBorder="1" applyAlignment="1">
      <alignment horizontal="left" vertical="top"/>
    </xf>
    <xf numFmtId="0" fontId="2" fillId="5" borderId="10" xfId="0" applyFont="1" applyFill="1" applyBorder="1" applyAlignment="1">
      <alignment horizontal="left" vertical="top"/>
    </xf>
    <xf numFmtId="0" fontId="2" fillId="4" borderId="10" xfId="0" applyFont="1" applyFill="1" applyBorder="1" applyAlignment="1">
      <alignment horizontal="left" vertical="top"/>
    </xf>
    <xf numFmtId="0" fontId="4" fillId="4" borderId="10" xfId="0" applyFont="1" applyFill="1" applyBorder="1" applyAlignment="1">
      <alignment horizontal="left" vertical="top"/>
    </xf>
    <xf numFmtId="0" fontId="2" fillId="8" borderId="11" xfId="0" applyFont="1" applyFill="1" applyBorder="1" applyAlignment="1">
      <alignment horizontal="left" vertical="top"/>
    </xf>
    <xf numFmtId="0" fontId="9" fillId="0" borderId="0" xfId="0" applyFont="1" applyAlignment="1">
      <alignment horizontal="left"/>
    </xf>
    <xf numFmtId="0" fontId="2" fillId="9" borderId="10" xfId="0" applyFont="1" applyFill="1" applyBorder="1" applyAlignment="1">
      <alignment vertical="top"/>
    </xf>
    <xf numFmtId="0" fontId="10" fillId="0" borderId="0" xfId="0" applyFont="1"/>
    <xf numFmtId="2" fontId="0" fillId="0" borderId="6" xfId="0" applyNumberFormat="1" applyBorder="1"/>
    <xf numFmtId="2" fontId="0" fillId="0" borderId="2" xfId="0" applyNumberFormat="1" applyBorder="1"/>
    <xf numFmtId="2" fontId="0" fillId="0" borderId="8" xfId="0" applyNumberFormat="1" applyBorder="1"/>
    <xf numFmtId="2" fontId="0" fillId="0" borderId="4" xfId="0" applyNumberFormat="1" applyBorder="1"/>
    <xf numFmtId="164" fontId="2" fillId="0" borderId="6" xfId="0" applyNumberFormat="1" applyFont="1" applyBorder="1"/>
    <xf numFmtId="164" fontId="2" fillId="0" borderId="8" xfId="0" applyNumberFormat="1" applyFont="1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0" fillId="0" borderId="0" xfId="0" applyNumberFormat="1" applyBorder="1"/>
    <xf numFmtId="0" fontId="2" fillId="0" borderId="0" xfId="0" applyFont="1" applyFill="1" applyBorder="1" applyAlignment="1">
      <alignment horizontal="center"/>
    </xf>
    <xf numFmtId="0" fontId="0" fillId="0" borderId="8" xfId="0" applyBorder="1"/>
    <xf numFmtId="0" fontId="2" fillId="0" borderId="0" xfId="0" applyFont="1" applyAlignment="1">
      <alignment textRotation="9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9" fontId="0" fillId="0" borderId="14" xfId="1" applyFont="1" applyBorder="1"/>
    <xf numFmtId="9" fontId="0" fillId="0" borderId="15" xfId="1" applyFont="1" applyBorder="1"/>
    <xf numFmtId="9" fontId="0" fillId="0" borderId="16" xfId="1" applyFont="1" applyBorder="1"/>
    <xf numFmtId="9" fontId="0" fillId="0" borderId="17" xfId="1" applyFont="1" applyBorder="1"/>
    <xf numFmtId="9" fontId="0" fillId="0" borderId="18" xfId="1" applyFont="1" applyBorder="1"/>
    <xf numFmtId="9" fontId="0" fillId="0" borderId="19" xfId="1" applyFont="1" applyBorder="1"/>
    <xf numFmtId="9" fontId="0" fillId="0" borderId="20" xfId="1" applyFont="1" applyBorder="1"/>
    <xf numFmtId="9" fontId="0" fillId="0" borderId="21" xfId="1" applyFont="1" applyBorder="1"/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2" fillId="0" borderId="0" xfId="0" applyFont="1" applyAlignment="1">
      <alignment horizontal="center" textRotation="90"/>
    </xf>
    <xf numFmtId="9" fontId="0" fillId="2" borderId="18" xfId="1" applyFont="1" applyFill="1" applyBorder="1"/>
    <xf numFmtId="2" fontId="0" fillId="2" borderId="18" xfId="0" applyNumberFormat="1" applyFill="1" applyBorder="1" applyAlignment="1">
      <alignment horizontal="center"/>
    </xf>
    <xf numFmtId="0" fontId="11" fillId="0" borderId="0" xfId="0" applyFont="1"/>
    <xf numFmtId="0" fontId="2" fillId="2" borderId="13" xfId="0" applyFont="1" applyFill="1" applyBorder="1" applyProtection="1">
      <protection locked="0"/>
    </xf>
    <xf numFmtId="0" fontId="2" fillId="0" borderId="1" xfId="0" applyFont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9" fontId="2" fillId="0" borderId="6" xfId="1" applyFont="1" applyBorder="1" applyAlignment="1" applyProtection="1">
      <alignment horizontal="center"/>
    </xf>
    <xf numFmtId="2" fontId="0" fillId="0" borderId="6" xfId="0" applyNumberFormat="1" applyBorder="1" applyAlignment="1" applyProtection="1">
      <alignment horizontal="center"/>
    </xf>
    <xf numFmtId="9" fontId="0" fillId="0" borderId="6" xfId="1" applyFont="1" applyBorder="1" applyAlignment="1" applyProtection="1">
      <alignment horizontal="center"/>
    </xf>
    <xf numFmtId="9" fontId="2" fillId="0" borderId="2" xfId="1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9" fontId="2" fillId="0" borderId="0" xfId="1" applyFont="1" applyBorder="1" applyAlignment="1" applyProtection="1">
      <alignment horizontal="center"/>
    </xf>
    <xf numFmtId="2" fontId="0" fillId="0" borderId="0" xfId="0" applyNumberFormat="1" applyBorder="1" applyAlignment="1" applyProtection="1">
      <alignment horizontal="center"/>
    </xf>
    <xf numFmtId="9" fontId="0" fillId="0" borderId="0" xfId="1" applyFont="1" applyBorder="1" applyAlignment="1" applyProtection="1">
      <alignment horizontal="center"/>
    </xf>
    <xf numFmtId="9" fontId="2" fillId="0" borderId="7" xfId="1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9" fontId="2" fillId="0" borderId="8" xfId="1" applyFont="1" applyBorder="1" applyAlignment="1" applyProtection="1">
      <alignment horizontal="center"/>
    </xf>
    <xf numFmtId="2" fontId="0" fillId="0" borderId="8" xfId="0" applyNumberFormat="1" applyBorder="1" applyAlignment="1" applyProtection="1">
      <alignment horizontal="center"/>
    </xf>
    <xf numFmtId="9" fontId="0" fillId="0" borderId="8" xfId="1" applyFont="1" applyBorder="1" applyAlignment="1" applyProtection="1">
      <alignment horizontal="center"/>
    </xf>
    <xf numFmtId="9" fontId="2" fillId="0" borderId="4" xfId="1" applyFont="1" applyBorder="1" applyAlignment="1" applyProtection="1">
      <alignment horizontal="center"/>
    </xf>
    <xf numFmtId="0" fontId="12" fillId="0" borderId="0" xfId="2"/>
  </cellXfs>
  <cellStyles count="3">
    <cellStyle name="Hyperlink" xfId="2" builtinId="8"/>
    <cellStyle name="Normal" xfId="0" builtinId="0"/>
    <cellStyle name="Percent" xfId="1" builtinId="5"/>
  </cellStyles>
  <dxfs count="10"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5" Type="http://schemas.openxmlformats.org/officeDocument/2006/relationships/chartsheet" Target="chartsheets/sheet4.xml"/><Relationship Id="rId10" Type="http://schemas.openxmlformats.org/officeDocument/2006/relationships/styles" Target="styles.xml"/><Relationship Id="rId4" Type="http://schemas.openxmlformats.org/officeDocument/2006/relationships/chartsheet" Target="chartsheets/sheet3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en-US"/>
              <a:t>2012 FRC Event Data</a:t>
            </a:r>
          </a:p>
        </c:rich>
      </c:tx>
      <c:layout>
        <c:manualLayout>
          <c:xMode val="edge"/>
          <c:yMode val="edge"/>
          <c:x val="0.16830221011697546"/>
          <c:y val="2.777764721068310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7021822746047167E-2"/>
          <c:y val="2.2411461281253015E-2"/>
          <c:w val="0.88384303881074755"/>
          <c:h val="0.884215132353696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dPt>
            <c:idx val="0"/>
            <c:marker>
              <c:symbol val="diamond"/>
              <c:size val="7"/>
            </c:marker>
            <c:bubble3D val="0"/>
          </c:dPt>
          <c:dPt>
            <c:idx val="1"/>
            <c:marker>
              <c:spPr>
                <a:solidFill>
                  <a:srgbClr val="FFFF00"/>
                </a:solidFill>
              </c:spPr>
            </c:marker>
            <c:bubble3D val="0"/>
          </c:dPt>
          <c:dPt>
            <c:idx val="2"/>
            <c:marker>
              <c:spPr>
                <a:solidFill>
                  <a:srgbClr val="66FF33"/>
                </a:solidFill>
              </c:spPr>
            </c:marker>
            <c:bubble3D val="0"/>
          </c:dPt>
          <c:dPt>
            <c:idx val="3"/>
            <c:marker>
              <c:spPr>
                <a:solidFill>
                  <a:srgbClr val="FF0000"/>
                </a:solidFill>
              </c:spPr>
            </c:marker>
            <c:bubble3D val="0"/>
          </c:dPt>
          <c:dPt>
            <c:idx val="4"/>
            <c:marker>
              <c:spPr>
                <a:solidFill>
                  <a:srgbClr val="FF0000"/>
                </a:solidFill>
              </c:spPr>
            </c:marker>
            <c:bubble3D val="0"/>
          </c:dPt>
          <c:dPt>
            <c:idx val="5"/>
            <c:marker>
              <c:spPr>
                <a:solidFill>
                  <a:srgbClr val="FF0000"/>
                </a:solidFill>
              </c:spPr>
            </c:marker>
            <c:bubble3D val="0"/>
          </c:dPt>
          <c:dPt>
            <c:idx val="6"/>
            <c:marker>
              <c:spPr>
                <a:solidFill>
                  <a:srgbClr val="FF0000"/>
                </a:solidFill>
              </c:spPr>
            </c:marker>
            <c:bubble3D val="0"/>
          </c:dPt>
          <c:dPt>
            <c:idx val="7"/>
            <c:marker>
              <c:spPr>
                <a:solidFill>
                  <a:srgbClr val="FFFF00"/>
                </a:solidFill>
              </c:spPr>
            </c:marker>
            <c:bubble3D val="0"/>
          </c:dPt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1"/>
            <c:marker>
              <c:spPr>
                <a:solidFill>
                  <a:srgbClr val="66FF33"/>
                </a:solidFill>
              </c:spPr>
            </c:marker>
            <c:bubble3D val="0"/>
          </c:dPt>
          <c:dPt>
            <c:idx val="12"/>
            <c:marker>
              <c:spPr>
                <a:solidFill>
                  <a:srgbClr val="FFFF00"/>
                </a:solidFill>
              </c:spPr>
            </c:marker>
            <c:bubble3D val="0"/>
          </c:dPt>
          <c:dPt>
            <c:idx val="13"/>
            <c:marker>
              <c:spPr>
                <a:solidFill>
                  <a:srgbClr val="FFFF00"/>
                </a:solidFill>
              </c:spPr>
            </c:marker>
            <c:bubble3D val="0"/>
          </c:dPt>
          <c:dPt>
            <c:idx val="14"/>
            <c:marker>
              <c:spPr>
                <a:solidFill>
                  <a:srgbClr val="FFFF00"/>
                </a:solidFill>
              </c:spPr>
            </c:marker>
            <c:bubble3D val="0"/>
          </c:dPt>
          <c:dPt>
            <c:idx val="15"/>
            <c:bubble3D val="0"/>
          </c:dPt>
          <c:dPt>
            <c:idx val="16"/>
            <c:marker>
              <c:spPr>
                <a:solidFill>
                  <a:srgbClr val="FFFF00"/>
                </a:solidFill>
              </c:spPr>
            </c:marker>
            <c:bubble3D val="0"/>
          </c:dPt>
          <c:dPt>
            <c:idx val="19"/>
            <c:marker>
              <c:spPr>
                <a:solidFill>
                  <a:srgbClr val="66FF33"/>
                </a:solidFill>
              </c:spPr>
            </c:marker>
            <c:bubble3D val="0"/>
          </c:dPt>
          <c:dPt>
            <c:idx val="20"/>
            <c:bubble3D val="0"/>
          </c:dPt>
          <c:dPt>
            <c:idx val="21"/>
            <c:marker>
              <c:spPr>
                <a:solidFill>
                  <a:srgbClr val="0070C0"/>
                </a:solidFill>
              </c:spPr>
            </c:marker>
            <c:bubble3D val="0"/>
          </c:dPt>
          <c:dPt>
            <c:idx val="22"/>
            <c:bubble3D val="0"/>
          </c:dPt>
          <c:dPt>
            <c:idx val="24"/>
            <c:marker>
              <c:spPr>
                <a:solidFill>
                  <a:srgbClr val="66FF33"/>
                </a:solidFill>
              </c:spPr>
            </c:marker>
            <c:bubble3D val="0"/>
          </c:dPt>
          <c:dPt>
            <c:idx val="28"/>
            <c:bubble3D val="0"/>
          </c:dPt>
          <c:dPt>
            <c:idx val="30"/>
            <c:bubble3D val="0"/>
          </c:dPt>
          <c:dPt>
            <c:idx val="34"/>
            <c:bubble3D val="0"/>
          </c:dPt>
          <c:dPt>
            <c:idx val="35"/>
            <c:marker>
              <c:spPr>
                <a:solidFill>
                  <a:srgbClr val="FFFF00"/>
                </a:solidFill>
              </c:spPr>
            </c:marker>
            <c:bubble3D val="0"/>
          </c:dPt>
          <c:dPt>
            <c:idx val="36"/>
            <c:marker>
              <c:spPr>
                <a:solidFill>
                  <a:srgbClr val="0070C0"/>
                </a:solidFill>
              </c:spPr>
            </c:marker>
            <c:bubble3D val="0"/>
          </c:dPt>
          <c:dPt>
            <c:idx val="38"/>
            <c:bubble3D val="0"/>
          </c:dPt>
          <c:dPt>
            <c:idx val="40"/>
            <c:marker>
              <c:spPr>
                <a:solidFill>
                  <a:srgbClr val="FFFF00"/>
                </a:solidFill>
              </c:spPr>
            </c:marker>
            <c:bubble3D val="0"/>
          </c:dPt>
          <c:dPt>
            <c:idx val="41"/>
            <c:marker>
              <c:spPr>
                <a:solidFill>
                  <a:srgbClr val="66FF33"/>
                </a:solidFill>
              </c:spPr>
            </c:marker>
            <c:bubble3D val="0"/>
          </c:dPt>
          <c:dPt>
            <c:idx val="43"/>
            <c:bubble3D val="0"/>
          </c:dPt>
          <c:dPt>
            <c:idx val="45"/>
            <c:bubble3D val="0"/>
          </c:dPt>
          <c:dPt>
            <c:idx val="46"/>
            <c:bubble3D val="0"/>
          </c:dPt>
          <c:dPt>
            <c:idx val="47"/>
            <c:bubble3D val="0"/>
          </c:dPt>
          <c:dPt>
            <c:idx val="49"/>
            <c:bubble3D val="0"/>
          </c:dPt>
          <c:dPt>
            <c:idx val="55"/>
            <c:marker>
              <c:spPr>
                <a:solidFill>
                  <a:srgbClr val="66FF33"/>
                </a:solidFill>
              </c:spPr>
            </c:marker>
            <c:bubble3D val="0"/>
          </c:dPt>
          <c:dPt>
            <c:idx val="61"/>
            <c:marker>
              <c:spPr>
                <a:solidFill>
                  <a:srgbClr val="FFFF00"/>
                </a:solidFill>
              </c:spPr>
            </c:marker>
            <c:bubble3D val="0"/>
          </c:dPt>
          <c:dPt>
            <c:idx val="65"/>
            <c:marker>
              <c:spPr>
                <a:solidFill>
                  <a:srgbClr val="FFFF00"/>
                </a:solidFill>
              </c:spPr>
            </c:marker>
            <c:bubble3D val="0"/>
          </c:dPt>
          <c:dPt>
            <c:idx val="68"/>
            <c:marker>
              <c:spPr>
                <a:solidFill>
                  <a:srgbClr val="FFFF00"/>
                </a:solidFill>
              </c:spPr>
            </c:marker>
            <c:bubble3D val="0"/>
          </c:dPt>
          <c:dPt>
            <c:idx val="69"/>
            <c:bubble3D val="0"/>
          </c:dPt>
          <c:dPt>
            <c:idx val="72"/>
            <c:bubble3D val="0"/>
          </c:dPt>
          <c:dLbls>
            <c:dLbl>
              <c:idx val="0"/>
              <c:layout/>
              <c:tx>
                <c:strRef>
                  <c:f>'OPR Event Data'!$A$23</c:f>
                  <c:strCache>
                    <c:ptCount val="1"/>
                    <c:pt idx="0">
                      <c:v>IRI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'OPR Event Data'!$A$24</c:f>
                  <c:strCache>
                    <c:ptCount val="1"/>
                    <c:pt idx="0">
                      <c:v>MichiganState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'OPR Event Data'!$A$25</c:f>
                  <c:strCache>
                    <c:ptCount val="1"/>
                    <c:pt idx="0">
                      <c:v>MidAtlanticRegion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'OPR Event Data'!$A$26</c:f>
                  <c:strCache>
                    <c:ptCount val="1"/>
                    <c:pt idx="0">
                      <c:v>Newton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'OPR Event Data'!$A$27</c:f>
                  <c:strCache>
                    <c:ptCount val="1"/>
                    <c:pt idx="0">
                      <c:v>Archimedes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'OPR Event Data'!$A$28</c:f>
                  <c:strCache>
                    <c:ptCount val="1"/>
                    <c:pt idx="0">
                      <c:v>Galileo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'OPR Event Data'!$A$29</c:f>
                  <c:strCache>
                    <c:ptCount val="1"/>
                    <c:pt idx="0">
                      <c:v>Curie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'OPR Event Data'!$A$30</c:f>
                  <c:strCache>
                    <c:ptCount val="1"/>
                    <c:pt idx="0">
                      <c:v>Troy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strRef>
                  <c:f>'OPR Event Data'!$A$31</c:f>
                  <c:strCache>
                    <c:ptCount val="1"/>
                    <c:pt idx="0">
                      <c:v>QueenCIty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strRef>
                  <c:f>'OPR Event Data'!$A$32</c:f>
                  <c:strCache>
                    <c:ptCount val="1"/>
                    <c:pt idx="0">
                      <c:v>CentralValley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strRef>
                  <c:f>'OPR Event Data'!$A$33</c:f>
                  <c:strCache>
                    <c:ptCount val="1"/>
                    <c:pt idx="0">
                      <c:v>Connecticut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strRef>
                  <c:f>'OPR Event Data'!$A$34</c:f>
                  <c:strCache>
                    <c:ptCount val="1"/>
                    <c:pt idx="0">
                      <c:v>Lenape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strRef>
                  <c:f>'OPR Event Data'!$A$35</c:f>
                  <c:strCache>
                    <c:ptCount val="1"/>
                    <c:pt idx="0">
                      <c:v>Livonia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strRef>
                  <c:f>'OPR Event Data'!$A$36</c:f>
                  <c:strCache>
                    <c:ptCount val="1"/>
                    <c:pt idx="0">
                      <c:v>Northville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strRef>
                  <c:f>'OPR Event Data'!$A$37</c:f>
                  <c:strCache>
                    <c:ptCount val="1"/>
                    <c:pt idx="0">
                      <c:v>Niles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tx>
                <c:strRef>
                  <c:f>'OPR Event Data'!$A$38</c:f>
                  <c:strCache>
                    <c:ptCount val="1"/>
                    <c:pt idx="0">
                      <c:v>Spokane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/>
              <c:tx>
                <c:strRef>
                  <c:f>'OPR Event Data'!$A$39</c:f>
                  <c:strCache>
                    <c:ptCount val="1"/>
                    <c:pt idx="0">
                      <c:v>WestMichigan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/>
              <c:tx>
                <c:strRef>
                  <c:f>'OPR Event Data'!$A$40</c:f>
                  <c:strCache>
                    <c:ptCount val="1"/>
                    <c:pt idx="0">
                      <c:v>Wisconsin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/>
              <c:tx>
                <c:strRef>
                  <c:f>'OPR Event Data'!$A$41</c:f>
                  <c:strCache>
                    <c:ptCount val="1"/>
                    <c:pt idx="0">
                      <c:v>SouthFlorida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/>
              <c:tx>
                <c:strRef>
                  <c:f>'OPR Event Data'!$A$42</c:f>
                  <c:strCache>
                    <c:ptCount val="1"/>
                    <c:pt idx="0">
                      <c:v>ChestnutHill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/>
              <c:tx>
                <c:strRef>
                  <c:f>'OPR Event Data'!$A$43</c:f>
                  <c:strCache>
                    <c:ptCount val="1"/>
                    <c:pt idx="0">
                      <c:v>Waterloo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/>
              <c:tx>
                <c:strRef>
                  <c:f>'OPR Event Data'!$A$44</c:f>
                  <c:strCache>
                    <c:ptCount val="1"/>
                    <c:pt idx="0">
                      <c:v>WashingtonDC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/>
              <c:tx>
                <c:strRef>
                  <c:f>'OPR Event Data'!$A$45</c:f>
                  <c:strCache>
                    <c:ptCount val="1"/>
                    <c:pt idx="0">
                      <c:v>WPI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/>
              <c:tx>
                <c:strRef>
                  <c:f>'OPR Event Data'!$A$46</c:f>
                  <c:strCache>
                    <c:ptCount val="1"/>
                    <c:pt idx="0">
                      <c:v>SiliconValley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layout/>
              <c:tx>
                <c:strRef>
                  <c:f>'OPR Event Data'!$A$47</c:f>
                  <c:strCache>
                    <c:ptCount val="1"/>
                    <c:pt idx="0">
                      <c:v>MountOlive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/>
              <c:tx>
                <c:strRef>
                  <c:f>'OPR Event Data'!$A$48</c:f>
                  <c:strCache>
                    <c:ptCount val="1"/>
                    <c:pt idx="0">
                      <c:v>TorontoEast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layout/>
              <c:tx>
                <c:strRef>
                  <c:f>'OPR Event Data'!$A$49</c:f>
                  <c:strCache>
                    <c:ptCount val="1"/>
                    <c:pt idx="0">
                      <c:v>LoneStar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layout/>
              <c:tx>
                <c:strRef>
                  <c:f>'OPR Event Data'!$A$50</c:f>
                  <c:strCache>
                    <c:ptCount val="1"/>
                    <c:pt idx="0">
                      <c:v>TorontoWest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layout/>
              <c:tx>
                <c:strRef>
                  <c:f>'OPR Event Data'!$A$51</c:f>
                  <c:strCache>
                    <c:ptCount val="1"/>
                    <c:pt idx="0">
                      <c:v>LasVegas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9"/>
              <c:layout/>
              <c:tx>
                <c:strRef>
                  <c:f>'OPR Event Data'!$A$52</c:f>
                  <c:strCache>
                    <c:ptCount val="1"/>
                    <c:pt idx="0">
                      <c:v>Buckeye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0"/>
              <c:layout/>
              <c:tx>
                <c:strRef>
                  <c:f>'OPR Event Data'!$A$53</c:f>
                  <c:strCache>
                    <c:ptCount val="1"/>
                    <c:pt idx="0">
                      <c:v>LongIsland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1"/>
              <c:layout/>
              <c:tx>
                <c:strRef>
                  <c:f>'OPR Event Data'!$A$54</c:f>
                  <c:strCache>
                    <c:ptCount val="1"/>
                    <c:pt idx="0">
                      <c:v>Boston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2"/>
              <c:layout/>
              <c:tx>
                <c:strRef>
                  <c:f>'OPR Event Data'!$A$55</c:f>
                  <c:strCache>
                    <c:ptCount val="1"/>
                    <c:pt idx="0">
                      <c:v>NorthCarolina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3"/>
              <c:layout/>
              <c:tx>
                <c:strRef>
                  <c:f>'OPR Event Data'!$A$56</c:f>
                  <c:strCache>
                    <c:ptCount val="1"/>
                    <c:pt idx="0">
                      <c:v>Boilermaker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4"/>
              <c:layout/>
              <c:tx>
                <c:strRef>
                  <c:f>'OPR Event Data'!$A$57</c:f>
                  <c:strCache>
                    <c:ptCount val="1"/>
                    <c:pt idx="0">
                      <c:v>Palmetto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5"/>
              <c:layout/>
              <c:tx>
                <c:strRef>
                  <c:f>'OPR Event Data'!$A$58</c:f>
                  <c:strCache>
                    <c:ptCount val="1"/>
                    <c:pt idx="0">
                      <c:v>Waterford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6"/>
              <c:layout/>
              <c:tx>
                <c:strRef>
                  <c:f>'OPR Event Data'!$A$59</c:f>
                  <c:strCache>
                    <c:ptCount val="1"/>
                    <c:pt idx="0">
                      <c:v>KansasCity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7"/>
              <c:layout/>
              <c:tx>
                <c:strRef>
                  <c:f>'OPR Event Data'!$A$60</c:f>
                  <c:strCache>
                    <c:ptCount val="1"/>
                    <c:pt idx="0">
                      <c:v>FingerLakes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8"/>
              <c:layout/>
              <c:tx>
                <c:strRef>
                  <c:f>'OPR Event Data'!$A$61</c:f>
                  <c:strCache>
                    <c:ptCount val="1"/>
                    <c:pt idx="0">
                      <c:v>SeattleOlympic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9"/>
              <c:layout/>
              <c:tx>
                <c:strRef>
                  <c:f>'OPR Event Data'!$A$62</c:f>
                  <c:strCache>
                    <c:ptCount val="1"/>
                    <c:pt idx="0">
                      <c:v>Pittsburgh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0"/>
              <c:layout/>
              <c:tx>
                <c:strRef>
                  <c:f>'OPR Event Data'!$A$63</c:f>
                  <c:strCache>
                    <c:ptCount val="1"/>
                    <c:pt idx="0">
                      <c:v>Detroit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1"/>
              <c:layout/>
              <c:tx>
                <c:strRef>
                  <c:f>'OPR Event Data'!$A$64</c:f>
                  <c:strCache>
                    <c:ptCount val="1"/>
                    <c:pt idx="0">
                      <c:v>HatboroHorsham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2"/>
              <c:layout/>
              <c:tx>
                <c:strRef>
                  <c:f>'OPR Event Data'!$A$65</c:f>
                  <c:strCache>
                    <c:ptCount val="1"/>
                    <c:pt idx="0">
                      <c:v>Midwest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3"/>
              <c:layout/>
              <c:tx>
                <c:strRef>
                  <c:f>'OPR Event Data'!$A$66</c:f>
                  <c:strCache>
                    <c:ptCount val="1"/>
                    <c:pt idx="0">
                      <c:v>St.Louis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4"/>
              <c:layout/>
              <c:tx>
                <c:strRef>
                  <c:f>'OPR Event Data'!$A$67</c:f>
                  <c:strCache>
                    <c:ptCount val="1"/>
                    <c:pt idx="0">
                      <c:v>LakeSuperior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5"/>
              <c:layout/>
              <c:tx>
                <c:strRef>
                  <c:f>'OPR Event Data'!$A$68</c:f>
                  <c:strCache>
                    <c:ptCount val="1"/>
                    <c:pt idx="0">
                      <c:v>BAE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6"/>
              <c:layout/>
              <c:tx>
                <c:strRef>
                  <c:f>'OPR Event Data'!$A$69</c:f>
                  <c:strCache>
                    <c:ptCount val="1"/>
                    <c:pt idx="0">
                      <c:v>SeattleCascade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7"/>
              <c:layout/>
              <c:tx>
                <c:strRef>
                  <c:f>'OPR Event Data'!$A$70</c:f>
                  <c:strCache>
                    <c:ptCount val="1"/>
                    <c:pt idx="0">
                      <c:v>Oklahoma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8"/>
              <c:layout/>
              <c:tx>
                <c:strRef>
                  <c:f>'OPR Event Data'!$A$71</c:f>
                  <c:strCache>
                    <c:ptCount val="1"/>
                    <c:pt idx="0">
                      <c:v>Orlando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9"/>
              <c:layout/>
              <c:tx>
                <c:strRef>
                  <c:f>'OPR Event Data'!$A$72</c:f>
                  <c:strCache>
                    <c:ptCount val="1"/>
                    <c:pt idx="0">
                      <c:v>Hawaii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0"/>
              <c:layout/>
              <c:tx>
                <c:strRef>
                  <c:f>'OPR Event Data'!$A$73</c:f>
                  <c:strCache>
                    <c:ptCount val="1"/>
                    <c:pt idx="0">
                      <c:v>Utah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1"/>
              <c:layout/>
              <c:tx>
                <c:strRef>
                  <c:f>'OPR Event Data'!$A$74</c:f>
                  <c:strCache>
                    <c:ptCount val="1"/>
                    <c:pt idx="0">
                      <c:v>NewYorkCity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2"/>
              <c:layout/>
              <c:tx>
                <c:strRef>
                  <c:f>'OPR Event Data'!$A$75</c:f>
                  <c:strCache>
                    <c:ptCount val="1"/>
                    <c:pt idx="0">
                      <c:v>Oregon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3"/>
              <c:layout/>
              <c:tx>
                <c:strRef>
                  <c:f>'OPR Event Data'!$A$76</c:f>
                  <c:strCache>
                    <c:ptCount val="1"/>
                    <c:pt idx="0">
                      <c:v>Israel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4"/>
              <c:layout/>
              <c:tx>
                <c:strRef>
                  <c:f>'OPR Event Data'!$A$77</c:f>
                  <c:strCache>
                    <c:ptCount val="1"/>
                    <c:pt idx="0">
                      <c:v>Arizona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5"/>
              <c:layout/>
              <c:tx>
                <c:strRef>
                  <c:f>'OPR Event Data'!$A$78</c:f>
                  <c:strCache>
                    <c:ptCount val="1"/>
                    <c:pt idx="0">
                      <c:v>Rutgers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6"/>
              <c:layout/>
              <c:tx>
                <c:strRef>
                  <c:f>'OPR Event Data'!$A$79</c:f>
                  <c:strCache>
                    <c:ptCount val="1"/>
                    <c:pt idx="0">
                      <c:v>Sacramento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7"/>
              <c:layout/>
              <c:tx>
                <c:strRef>
                  <c:f>'OPR Event Data'!$A$80</c:f>
                  <c:strCache>
                    <c:ptCount val="1"/>
                    <c:pt idx="0">
                      <c:v>NorthStar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8"/>
              <c:layout/>
              <c:tx>
                <c:strRef>
                  <c:f>'OPR Event Data'!$A$81</c:f>
                  <c:strCache>
                    <c:ptCount val="1"/>
                    <c:pt idx="0">
                      <c:v>DallasWest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9"/>
              <c:layout/>
              <c:tx>
                <c:strRef>
                  <c:f>'OPR Event Data'!$A$82</c:f>
                  <c:strCache>
                    <c:ptCount val="1"/>
                    <c:pt idx="0">
                      <c:v>SanDiego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0"/>
              <c:layout/>
              <c:tx>
                <c:strRef>
                  <c:f>'OPR Event Data'!$A$83</c:f>
                  <c:strCache>
                    <c:ptCount val="1"/>
                    <c:pt idx="0">
                      <c:v>Colorado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1"/>
              <c:layout/>
              <c:tx>
                <c:strRef>
                  <c:f>'OPR Event Data'!$A$84</c:f>
                  <c:strCache>
                    <c:ptCount val="1"/>
                    <c:pt idx="0">
                      <c:v>TraverseCity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2"/>
              <c:layout/>
              <c:tx>
                <c:strRef>
                  <c:f>'OPR Event Data'!$A$85</c:f>
                  <c:strCache>
                    <c:ptCount val="1"/>
                    <c:pt idx="0">
                      <c:v>10000Lakes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3"/>
              <c:layout/>
              <c:tx>
                <c:strRef>
                  <c:f>'OPR Event Data'!$A$86</c:f>
                  <c:strCache>
                    <c:ptCount val="1"/>
                    <c:pt idx="0">
                      <c:v>Chesapeake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4"/>
              <c:layout/>
              <c:tx>
                <c:strRef>
                  <c:f>'OPR Event Data'!$A$87</c:f>
                  <c:strCache>
                    <c:ptCount val="1"/>
                    <c:pt idx="0">
                      <c:v>Bayou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5"/>
              <c:layout/>
              <c:tx>
                <c:strRef>
                  <c:f>'OPR Event Data'!$A$88</c:f>
                  <c:strCache>
                    <c:ptCount val="1"/>
                    <c:pt idx="0">
                      <c:v>Kettering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6"/>
              <c:layout/>
              <c:tx>
                <c:strRef>
                  <c:f>'OPR Event Data'!$A$89</c:f>
                  <c:strCache>
                    <c:ptCount val="1"/>
                    <c:pt idx="0">
                      <c:v>LosAngeles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7"/>
              <c:layout/>
              <c:tx>
                <c:strRef>
                  <c:f>'OPR Event Data'!$A$90</c:f>
                  <c:strCache>
                    <c:ptCount val="1"/>
                    <c:pt idx="0">
                      <c:v>Montreal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8"/>
              <c:layout/>
              <c:tx>
                <c:strRef>
                  <c:f>'OPR Event Data'!$A$91</c:f>
                  <c:strCache>
                    <c:ptCount val="1"/>
                    <c:pt idx="0">
                      <c:v>GullLake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9"/>
              <c:layout/>
              <c:tx>
                <c:strRef>
                  <c:f>'OPR Event Data'!$A$92</c:f>
                  <c:strCache>
                    <c:ptCount val="1"/>
                    <c:pt idx="0">
                      <c:v>Alamo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0"/>
              <c:layout/>
              <c:tx>
                <c:strRef>
                  <c:f>'OPR Event Data'!$A$93</c:f>
                  <c:strCache>
                    <c:ptCount val="1"/>
                    <c:pt idx="0">
                      <c:v>Peachtree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1"/>
              <c:layout/>
              <c:tx>
                <c:strRef>
                  <c:f>'OPR Event Data'!$A$94</c:f>
                  <c:strCache>
                    <c:ptCount val="1"/>
                    <c:pt idx="0">
                      <c:v>SmokyMountain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2"/>
              <c:layout/>
              <c:tx>
                <c:strRef>
                  <c:f>'OPR Event Data'!$A$95</c:f>
                  <c:strCache>
                    <c:ptCount val="1"/>
                    <c:pt idx="0">
                      <c:v>Virginia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3"/>
              <c:layout/>
              <c:tx>
                <c:strRef>
                  <c:f>'OPR Event Data'!$A$96</c:f>
                  <c:strCache>
                    <c:ptCount val="1"/>
                    <c:pt idx="0">
                      <c:v>DallasEast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500" baseline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'OPR Event Data'!$B$23:$B$96</c:f>
              <c:numCache>
                <c:formatCode>0.00</c:formatCode>
                <c:ptCount val="74"/>
                <c:pt idx="0">
                  <c:v>6.7970089635140587</c:v>
                </c:pt>
                <c:pt idx="1">
                  <c:v>6.8645844449348834</c:v>
                </c:pt>
                <c:pt idx="2">
                  <c:v>5.8181465547064937</c:v>
                </c:pt>
                <c:pt idx="3">
                  <c:v>3.6765100661411965</c:v>
                </c:pt>
                <c:pt idx="4">
                  <c:v>3.6842833661581893</c:v>
                </c:pt>
                <c:pt idx="5">
                  <c:v>3.826730942129223</c:v>
                </c:pt>
                <c:pt idx="6">
                  <c:v>3.693006958189792</c:v>
                </c:pt>
                <c:pt idx="7">
                  <c:v>2.6940424427775085</c:v>
                </c:pt>
                <c:pt idx="8">
                  <c:v>3.4028009553393286</c:v>
                </c:pt>
                <c:pt idx="9">
                  <c:v>1.5634177032987688</c:v>
                </c:pt>
                <c:pt idx="10">
                  <c:v>2.8646795942504921</c:v>
                </c:pt>
                <c:pt idx="11">
                  <c:v>3.877371079271164</c:v>
                </c:pt>
                <c:pt idx="12">
                  <c:v>2.109140194671753</c:v>
                </c:pt>
                <c:pt idx="13">
                  <c:v>2.10309704857417</c:v>
                </c:pt>
                <c:pt idx="14">
                  <c:v>4.1487372108243044</c:v>
                </c:pt>
                <c:pt idx="15">
                  <c:v>1.8030447770675295</c:v>
                </c:pt>
                <c:pt idx="16">
                  <c:v>2.2839321571221052</c:v>
                </c:pt>
                <c:pt idx="17">
                  <c:v>0.90360272752065152</c:v>
                </c:pt>
                <c:pt idx="18">
                  <c:v>1.0854897879567666</c:v>
                </c:pt>
                <c:pt idx="19">
                  <c:v>2.2001024503288251</c:v>
                </c:pt>
                <c:pt idx="20">
                  <c:v>-0.48244709293866156</c:v>
                </c:pt>
                <c:pt idx="21">
                  <c:v>2.0833845326626799</c:v>
                </c:pt>
                <c:pt idx="22">
                  <c:v>1.6307389666105117</c:v>
                </c:pt>
                <c:pt idx="23">
                  <c:v>0.35076756357597222</c:v>
                </c:pt>
                <c:pt idx="24">
                  <c:v>0.28098615855588849</c:v>
                </c:pt>
                <c:pt idx="25">
                  <c:v>-0.20221749719898763</c:v>
                </c:pt>
                <c:pt idx="26">
                  <c:v>-0.62266270837428384</c:v>
                </c:pt>
                <c:pt idx="27">
                  <c:v>-0.31144260054286382</c:v>
                </c:pt>
                <c:pt idx="28">
                  <c:v>0.70514411118586862</c:v>
                </c:pt>
                <c:pt idx="29">
                  <c:v>0.90214364910231593</c:v>
                </c:pt>
                <c:pt idx="30">
                  <c:v>0.88325618823847107</c:v>
                </c:pt>
                <c:pt idx="31">
                  <c:v>-0.13698072387754495</c:v>
                </c:pt>
                <c:pt idx="32">
                  <c:v>1.6281484511745117</c:v>
                </c:pt>
                <c:pt idx="33">
                  <c:v>1.6243653492629242</c:v>
                </c:pt>
                <c:pt idx="34">
                  <c:v>2.7103339191455467</c:v>
                </c:pt>
                <c:pt idx="35">
                  <c:v>-0.8395401819745516</c:v>
                </c:pt>
                <c:pt idx="36">
                  <c:v>-0.56518626627484336</c:v>
                </c:pt>
                <c:pt idx="37">
                  <c:v>0.15086037547289427</c:v>
                </c:pt>
                <c:pt idx="38">
                  <c:v>-0.75891462532474607</c:v>
                </c:pt>
                <c:pt idx="39">
                  <c:v>0.3787782058450781</c:v>
                </c:pt>
                <c:pt idx="40">
                  <c:v>-0.45938868361611329</c:v>
                </c:pt>
                <c:pt idx="41">
                  <c:v>-5.2751063353924571E-2</c:v>
                </c:pt>
                <c:pt idx="42">
                  <c:v>6.877925820856351E-2</c:v>
                </c:pt>
                <c:pt idx="43">
                  <c:v>0.57706291575532387</c:v>
                </c:pt>
                <c:pt idx="44">
                  <c:v>0.10072936445066238</c:v>
                </c:pt>
                <c:pt idx="45">
                  <c:v>0.7247262993889596</c:v>
                </c:pt>
                <c:pt idx="46">
                  <c:v>1.3667622541009485</c:v>
                </c:pt>
                <c:pt idx="47">
                  <c:v>-0.23202649215416044</c:v>
                </c:pt>
                <c:pt idx="48">
                  <c:v>-0.62004454880368731</c:v>
                </c:pt>
                <c:pt idx="49">
                  <c:v>-1.8281865975049922</c:v>
                </c:pt>
                <c:pt idx="50">
                  <c:v>-9.81446077760324E-2</c:v>
                </c:pt>
                <c:pt idx="51">
                  <c:v>-1.7207957345373517</c:v>
                </c:pt>
                <c:pt idx="52">
                  <c:v>-0.60087331171567604</c:v>
                </c:pt>
                <c:pt idx="53">
                  <c:v>0.32689035489387291</c:v>
                </c:pt>
                <c:pt idx="54">
                  <c:v>-0.66919754271401266</c:v>
                </c:pt>
                <c:pt idx="55">
                  <c:v>-0.93619931707363557</c:v>
                </c:pt>
                <c:pt idx="56">
                  <c:v>-0.51736176878224149</c:v>
                </c:pt>
                <c:pt idx="57">
                  <c:v>-1.7383228845712619</c:v>
                </c:pt>
                <c:pt idx="58">
                  <c:v>-0.92577510020857101</c:v>
                </c:pt>
                <c:pt idx="59">
                  <c:v>1.5747002938544501</c:v>
                </c:pt>
                <c:pt idx="60">
                  <c:v>-1.0817421947410275</c:v>
                </c:pt>
                <c:pt idx="61">
                  <c:v>1.2675531141583822</c:v>
                </c:pt>
                <c:pt idx="62">
                  <c:v>-0.90604540867286709</c:v>
                </c:pt>
                <c:pt idx="63">
                  <c:v>-1.3693512827910674</c:v>
                </c:pt>
                <c:pt idx="64">
                  <c:v>-1.8321271444521594</c:v>
                </c:pt>
                <c:pt idx="65">
                  <c:v>-6.5842733518509403E-2</c:v>
                </c:pt>
                <c:pt idx="66">
                  <c:v>-2.8905277152220741</c:v>
                </c:pt>
                <c:pt idx="67">
                  <c:v>-1.0116094882499673</c:v>
                </c:pt>
                <c:pt idx="68">
                  <c:v>-0.5581375574938795</c:v>
                </c:pt>
                <c:pt idx="69">
                  <c:v>-3.6868901996805259</c:v>
                </c:pt>
                <c:pt idx="70">
                  <c:v>-1.2172786015686279</c:v>
                </c:pt>
                <c:pt idx="71">
                  <c:v>-1.1080022221428212</c:v>
                </c:pt>
                <c:pt idx="72">
                  <c:v>-1.0203845800983575</c:v>
                </c:pt>
                <c:pt idx="73">
                  <c:v>-5.3926176017921268</c:v>
                </c:pt>
              </c:numCache>
            </c:numRef>
          </c:xVal>
          <c:yVal>
            <c:numRef>
              <c:f>'OPR Event Data'!$D$23:$D$96</c:f>
              <c:numCache>
                <c:formatCode>0%</c:formatCode>
                <c:ptCount val="74"/>
                <c:pt idx="0">
                  <c:v>1</c:v>
                </c:pt>
                <c:pt idx="1">
                  <c:v>0.7794838870329075</c:v>
                </c:pt>
                <c:pt idx="2">
                  <c:v>0.65178428818323841</c:v>
                </c:pt>
                <c:pt idx="3">
                  <c:v>0.63567192086894564</c:v>
                </c:pt>
                <c:pt idx="4">
                  <c:v>0.62434352953314909</c:v>
                </c:pt>
                <c:pt idx="5">
                  <c:v>0.59462410856872494</c:v>
                </c:pt>
                <c:pt idx="6">
                  <c:v>0.58896997363913539</c:v>
                </c:pt>
                <c:pt idx="7">
                  <c:v>0.53947868671318999</c:v>
                </c:pt>
                <c:pt idx="8">
                  <c:v>0.47122121052220278</c:v>
                </c:pt>
                <c:pt idx="9">
                  <c:v>0.43590449605635773</c:v>
                </c:pt>
                <c:pt idx="10">
                  <c:v>0.41042669986768454</c:v>
                </c:pt>
                <c:pt idx="11">
                  <c:v>0.4022707347911243</c:v>
                </c:pt>
                <c:pt idx="12">
                  <c:v>0.39252902778914633</c:v>
                </c:pt>
                <c:pt idx="13">
                  <c:v>0.37706064263924732</c:v>
                </c:pt>
                <c:pt idx="14">
                  <c:v>0.37481906106725699</c:v>
                </c:pt>
                <c:pt idx="15">
                  <c:v>0.36640835930446108</c:v>
                </c:pt>
                <c:pt idx="16">
                  <c:v>0.34582205019018236</c:v>
                </c:pt>
                <c:pt idx="17">
                  <c:v>0.33752880067965985</c:v>
                </c:pt>
                <c:pt idx="18">
                  <c:v>0.31798385663057899</c:v>
                </c:pt>
                <c:pt idx="19">
                  <c:v>0.31676555030675918</c:v>
                </c:pt>
                <c:pt idx="20">
                  <c:v>0.30828635017233347</c:v>
                </c:pt>
                <c:pt idx="21">
                  <c:v>0.30466277180147505</c:v>
                </c:pt>
                <c:pt idx="22">
                  <c:v>0.28954997359608647</c:v>
                </c:pt>
                <c:pt idx="23">
                  <c:v>0.28383554621116347</c:v>
                </c:pt>
                <c:pt idx="24">
                  <c:v>0.28170640219603521</c:v>
                </c:pt>
                <c:pt idx="25">
                  <c:v>0.27544718571958349</c:v>
                </c:pt>
                <c:pt idx="26">
                  <c:v>0.27080247820031844</c:v>
                </c:pt>
                <c:pt idx="27">
                  <c:v>0.26105694179473654</c:v>
                </c:pt>
                <c:pt idx="28">
                  <c:v>0.25805060127626533</c:v>
                </c:pt>
                <c:pt idx="29">
                  <c:v>0.24989780886068574</c:v>
                </c:pt>
                <c:pt idx="30">
                  <c:v>0.23652982381979804</c:v>
                </c:pt>
                <c:pt idx="31">
                  <c:v>0.23164964376763786</c:v>
                </c:pt>
                <c:pt idx="32">
                  <c:v>0.21711206894453061</c:v>
                </c:pt>
                <c:pt idx="33">
                  <c:v>0.20400336780366654</c:v>
                </c:pt>
                <c:pt idx="34">
                  <c:v>0.19439910943105537</c:v>
                </c:pt>
                <c:pt idx="35">
                  <c:v>0.19064773769863164</c:v>
                </c:pt>
                <c:pt idx="36">
                  <c:v>0.18649768314621962</c:v>
                </c:pt>
                <c:pt idx="37">
                  <c:v>0.18102715669076741</c:v>
                </c:pt>
                <c:pt idx="38">
                  <c:v>0.17979279419780203</c:v>
                </c:pt>
                <c:pt idx="39">
                  <c:v>0.17849185063693035</c:v>
                </c:pt>
                <c:pt idx="40">
                  <c:v>0.17521708031739047</c:v>
                </c:pt>
                <c:pt idx="41">
                  <c:v>0.16708773900754642</c:v>
                </c:pt>
                <c:pt idx="42">
                  <c:v>0.16369447417091806</c:v>
                </c:pt>
                <c:pt idx="43">
                  <c:v>0.16039706614868496</c:v>
                </c:pt>
                <c:pt idx="44">
                  <c:v>0.15905073144731291</c:v>
                </c:pt>
                <c:pt idx="45">
                  <c:v>0.15711983461034296</c:v>
                </c:pt>
                <c:pt idx="46">
                  <c:v>0.14917544813050676</c:v>
                </c:pt>
                <c:pt idx="47">
                  <c:v>0.14732368335602747</c:v>
                </c:pt>
                <c:pt idx="48">
                  <c:v>0.14477975381221123</c:v>
                </c:pt>
                <c:pt idx="49">
                  <c:v>0.14016202621773424</c:v>
                </c:pt>
                <c:pt idx="50">
                  <c:v>0.13219650882219544</c:v>
                </c:pt>
                <c:pt idx="51">
                  <c:v>0.13184386554895894</c:v>
                </c:pt>
                <c:pt idx="52">
                  <c:v>0.12907716251401771</c:v>
                </c:pt>
                <c:pt idx="53">
                  <c:v>0.12778999172672484</c:v>
                </c:pt>
                <c:pt idx="54">
                  <c:v>0.12684489431403659</c:v>
                </c:pt>
                <c:pt idx="55">
                  <c:v>0.12268593025566077</c:v>
                </c:pt>
                <c:pt idx="56">
                  <c:v>0.11511271920902751</c:v>
                </c:pt>
                <c:pt idx="57">
                  <c:v>0.11227422356794063</c:v>
                </c:pt>
                <c:pt idx="58">
                  <c:v>0.11167407676995018</c:v>
                </c:pt>
                <c:pt idx="59">
                  <c:v>0.11124995747174252</c:v>
                </c:pt>
                <c:pt idx="60">
                  <c:v>0.10824686115177344</c:v>
                </c:pt>
                <c:pt idx="61">
                  <c:v>9.6366043821562428E-2</c:v>
                </c:pt>
                <c:pt idx="62">
                  <c:v>9.3885128816413282E-2</c:v>
                </c:pt>
                <c:pt idx="63">
                  <c:v>9.1376287474158588E-2</c:v>
                </c:pt>
                <c:pt idx="64">
                  <c:v>8.8222975159784361E-2</c:v>
                </c:pt>
                <c:pt idx="65">
                  <c:v>8.4211898041491581E-2</c:v>
                </c:pt>
                <c:pt idx="66">
                  <c:v>8.0511234859345138E-2</c:v>
                </c:pt>
                <c:pt idx="67">
                  <c:v>6.8695920639694014E-2</c:v>
                </c:pt>
                <c:pt idx="68">
                  <c:v>3.7284358102678931E-2</c:v>
                </c:pt>
                <c:pt idx="69">
                  <c:v>3.7016213885557529E-2</c:v>
                </c:pt>
                <c:pt idx="70">
                  <c:v>3.3234910933355621E-2</c:v>
                </c:pt>
                <c:pt idx="71">
                  <c:v>3.2240015700588834E-2</c:v>
                </c:pt>
                <c:pt idx="72">
                  <c:v>2.7171523411204251E-2</c:v>
                </c:pt>
                <c:pt idx="73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9516544"/>
        <c:axId val="289551488"/>
      </c:scatterChart>
      <c:valAx>
        <c:axId val="289516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SNR (dB)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289551488"/>
        <c:crossesAt val="-10"/>
        <c:crossBetween val="midCat"/>
      </c:valAx>
      <c:valAx>
        <c:axId val="289551488"/>
        <c:scaling>
          <c:orientation val="minMax"/>
          <c:max val="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Event OPR Average</a:t>
                </a:r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nextTo"/>
        <c:crossAx val="289516544"/>
        <c:crossesAt val="-10"/>
        <c:crossBetween val="midCat"/>
      </c:valAx>
    </c:plotArea>
    <c:plotVisOnly val="1"/>
    <c:dispBlanksAs val="gap"/>
    <c:showDLblsOverMax val="0"/>
  </c:chart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Niles 2012</c:v>
          </c:tx>
          <c:spPr>
            <a:solidFill>
              <a:srgbClr val="C00000"/>
            </a:solidFill>
          </c:spPr>
          <c:invertIfNegative val="0"/>
          <c:cat>
            <c:strRef>
              <c:f>'Individual Events'!$A$72:$A$91</c:f>
              <c:strCache>
                <c:ptCount val="20"/>
                <c:pt idx="0">
                  <c:v>70+</c:v>
                </c:pt>
                <c:pt idx="1">
                  <c:v>65-70</c:v>
                </c:pt>
                <c:pt idx="2">
                  <c:v>60-65</c:v>
                </c:pt>
                <c:pt idx="3">
                  <c:v>55-60</c:v>
                </c:pt>
                <c:pt idx="4">
                  <c:v>50-55</c:v>
                </c:pt>
                <c:pt idx="5">
                  <c:v>45-50</c:v>
                </c:pt>
                <c:pt idx="6">
                  <c:v>40-45</c:v>
                </c:pt>
                <c:pt idx="7">
                  <c:v>35-40</c:v>
                </c:pt>
                <c:pt idx="8">
                  <c:v>30-35</c:v>
                </c:pt>
                <c:pt idx="9">
                  <c:v>25-30</c:v>
                </c:pt>
                <c:pt idx="10">
                  <c:v>20-25</c:v>
                </c:pt>
                <c:pt idx="11">
                  <c:v>15-20</c:v>
                </c:pt>
                <c:pt idx="12">
                  <c:v>10-15</c:v>
                </c:pt>
                <c:pt idx="13">
                  <c:v>5-10</c:v>
                </c:pt>
                <c:pt idx="14">
                  <c:v>0-5</c:v>
                </c:pt>
                <c:pt idx="15">
                  <c:v>(5)-0</c:v>
                </c:pt>
                <c:pt idx="16">
                  <c:v>(10)-(5)</c:v>
                </c:pt>
                <c:pt idx="17">
                  <c:v>(15)-(10)</c:v>
                </c:pt>
                <c:pt idx="18">
                  <c:v>(20)-(15)</c:v>
                </c:pt>
                <c:pt idx="19">
                  <c:v>(25)-(20)</c:v>
                </c:pt>
              </c:strCache>
            </c:strRef>
          </c:cat>
          <c:val>
            <c:numRef>
              <c:f>'Individual Events'!$AA$72:$AA$91</c:f>
              <c:numCache>
                <c:formatCode>0</c:formatCode>
                <c:ptCount val="20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6</c:v>
                </c:pt>
                <c:pt idx="12">
                  <c:v>15</c:v>
                </c:pt>
                <c:pt idx="13">
                  <c:v>8</c:v>
                </c:pt>
                <c:pt idx="14">
                  <c:v>6</c:v>
                </c:pt>
                <c:pt idx="15">
                  <c:v>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"/>
          <c:order val="1"/>
          <c:tx>
            <c:v>Troy 2012</c:v>
          </c:tx>
          <c:spPr>
            <a:solidFill>
              <a:schemeClr val="accent1"/>
            </a:solidFill>
          </c:spPr>
          <c:invertIfNegative val="0"/>
          <c:cat>
            <c:strRef>
              <c:f>'Individual Events'!$A$72:$A$91</c:f>
              <c:strCache>
                <c:ptCount val="20"/>
                <c:pt idx="0">
                  <c:v>70+</c:v>
                </c:pt>
                <c:pt idx="1">
                  <c:v>65-70</c:v>
                </c:pt>
                <c:pt idx="2">
                  <c:v>60-65</c:v>
                </c:pt>
                <c:pt idx="3">
                  <c:v>55-60</c:v>
                </c:pt>
                <c:pt idx="4">
                  <c:v>50-55</c:v>
                </c:pt>
                <c:pt idx="5">
                  <c:v>45-50</c:v>
                </c:pt>
                <c:pt idx="6">
                  <c:v>40-45</c:v>
                </c:pt>
                <c:pt idx="7">
                  <c:v>35-40</c:v>
                </c:pt>
                <c:pt idx="8">
                  <c:v>30-35</c:v>
                </c:pt>
                <c:pt idx="9">
                  <c:v>25-30</c:v>
                </c:pt>
                <c:pt idx="10">
                  <c:v>20-25</c:v>
                </c:pt>
                <c:pt idx="11">
                  <c:v>15-20</c:v>
                </c:pt>
                <c:pt idx="12">
                  <c:v>10-15</c:v>
                </c:pt>
                <c:pt idx="13">
                  <c:v>5-10</c:v>
                </c:pt>
                <c:pt idx="14">
                  <c:v>0-5</c:v>
                </c:pt>
                <c:pt idx="15">
                  <c:v>(5)-0</c:v>
                </c:pt>
                <c:pt idx="16">
                  <c:v>(10)-(5)</c:v>
                </c:pt>
                <c:pt idx="17">
                  <c:v>(15)-(10)</c:v>
                </c:pt>
                <c:pt idx="18">
                  <c:v>(20)-(15)</c:v>
                </c:pt>
                <c:pt idx="19">
                  <c:v>(25)-(20)</c:v>
                </c:pt>
              </c:strCache>
            </c:strRef>
          </c:cat>
          <c:val>
            <c:numRef>
              <c:f>'Individual Events'!$AE$72:$AE$91</c:f>
              <c:numCache>
                <c:formatCode>0</c:formatCode>
                <c:ptCount val="20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4</c:v>
                </c:pt>
                <c:pt idx="10">
                  <c:v>3</c:v>
                </c:pt>
                <c:pt idx="11">
                  <c:v>4</c:v>
                </c:pt>
                <c:pt idx="12">
                  <c:v>11</c:v>
                </c:pt>
                <c:pt idx="13">
                  <c:v>8</c:v>
                </c:pt>
                <c:pt idx="14">
                  <c:v>4</c:v>
                </c:pt>
                <c:pt idx="15">
                  <c:v>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"/>
          <c:order val="2"/>
          <c:tx>
            <c:v>MSC 2012</c:v>
          </c:tx>
          <c:invertIfNegative val="0"/>
          <c:cat>
            <c:strRef>
              <c:f>'Individual Events'!$A$72:$A$91</c:f>
              <c:strCache>
                <c:ptCount val="20"/>
                <c:pt idx="0">
                  <c:v>70+</c:v>
                </c:pt>
                <c:pt idx="1">
                  <c:v>65-70</c:v>
                </c:pt>
                <c:pt idx="2">
                  <c:v>60-65</c:v>
                </c:pt>
                <c:pt idx="3">
                  <c:v>55-60</c:v>
                </c:pt>
                <c:pt idx="4">
                  <c:v>50-55</c:v>
                </c:pt>
                <c:pt idx="5">
                  <c:v>45-50</c:v>
                </c:pt>
                <c:pt idx="6">
                  <c:v>40-45</c:v>
                </c:pt>
                <c:pt idx="7">
                  <c:v>35-40</c:v>
                </c:pt>
                <c:pt idx="8">
                  <c:v>30-35</c:v>
                </c:pt>
                <c:pt idx="9">
                  <c:v>25-30</c:v>
                </c:pt>
                <c:pt idx="10">
                  <c:v>20-25</c:v>
                </c:pt>
                <c:pt idx="11">
                  <c:v>15-20</c:v>
                </c:pt>
                <c:pt idx="12">
                  <c:v>10-15</c:v>
                </c:pt>
                <c:pt idx="13">
                  <c:v>5-10</c:v>
                </c:pt>
                <c:pt idx="14">
                  <c:v>0-5</c:v>
                </c:pt>
                <c:pt idx="15">
                  <c:v>(5)-0</c:v>
                </c:pt>
                <c:pt idx="16">
                  <c:v>(10)-(5)</c:v>
                </c:pt>
                <c:pt idx="17">
                  <c:v>(15)-(10)</c:v>
                </c:pt>
                <c:pt idx="18">
                  <c:v>(20)-(15)</c:v>
                </c:pt>
                <c:pt idx="19">
                  <c:v>(25)-(20)</c:v>
                </c:pt>
              </c:strCache>
            </c:strRef>
          </c:cat>
          <c:val>
            <c:numRef>
              <c:f>'Individual Events'!$AI$72:$AI$91</c:f>
              <c:numCache>
                <c:formatCode>0</c:formatCode>
                <c:ptCount val="20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6</c:v>
                </c:pt>
                <c:pt idx="10">
                  <c:v>13</c:v>
                </c:pt>
                <c:pt idx="11">
                  <c:v>14</c:v>
                </c:pt>
                <c:pt idx="12">
                  <c:v>18</c:v>
                </c:pt>
                <c:pt idx="13">
                  <c:v>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"/>
        <c:axId val="320465920"/>
        <c:axId val="320467712"/>
      </c:barChart>
      <c:catAx>
        <c:axId val="320465920"/>
        <c:scaling>
          <c:orientation val="maxMin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320467712"/>
        <c:crosses val="autoZero"/>
        <c:auto val="1"/>
        <c:lblAlgn val="ctr"/>
        <c:lblOffset val="100"/>
        <c:noMultiLvlLbl val="0"/>
      </c:catAx>
      <c:valAx>
        <c:axId val="320467712"/>
        <c:scaling>
          <c:orientation val="minMax"/>
        </c:scaling>
        <c:delete val="0"/>
        <c:axPos val="r"/>
        <c:majorGridlines/>
        <c:numFmt formatCode="General" sourceLinked="1"/>
        <c:majorTickMark val="out"/>
        <c:minorTickMark val="none"/>
        <c:tickLblPos val="nextTo"/>
        <c:crossAx val="3204659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55227471566054E-2"/>
          <c:y val="5.1400554097404488E-2"/>
          <c:w val="0.72308727034120734"/>
          <c:h val="0.76165135608049006"/>
        </c:manualLayout>
      </c:layout>
      <c:barChart>
        <c:barDir val="col"/>
        <c:grouping val="clustered"/>
        <c:varyColors val="0"/>
        <c:ser>
          <c:idx val="0"/>
          <c:order val="0"/>
          <c:tx>
            <c:v>2012 Dallas East</c:v>
          </c:tx>
          <c:spPr>
            <a:solidFill>
              <a:srgbClr val="C00000"/>
            </a:solidFill>
          </c:spPr>
          <c:invertIfNegative val="0"/>
          <c:cat>
            <c:strRef>
              <c:f>'Individual Events'!$AK$72:$AK$91</c:f>
              <c:strCache>
                <c:ptCount val="20"/>
                <c:pt idx="0">
                  <c:v>48+</c:v>
                </c:pt>
                <c:pt idx="1">
                  <c:v>45-48</c:v>
                </c:pt>
                <c:pt idx="2">
                  <c:v>42-45</c:v>
                </c:pt>
                <c:pt idx="3">
                  <c:v>39-42</c:v>
                </c:pt>
                <c:pt idx="4">
                  <c:v>36-39</c:v>
                </c:pt>
                <c:pt idx="5">
                  <c:v>33-36</c:v>
                </c:pt>
                <c:pt idx="6">
                  <c:v>30-33</c:v>
                </c:pt>
                <c:pt idx="7">
                  <c:v>27-30</c:v>
                </c:pt>
                <c:pt idx="8">
                  <c:v>24-27</c:v>
                </c:pt>
                <c:pt idx="9">
                  <c:v>21-24</c:v>
                </c:pt>
                <c:pt idx="10">
                  <c:v>18-21</c:v>
                </c:pt>
                <c:pt idx="11">
                  <c:v>15-18</c:v>
                </c:pt>
                <c:pt idx="12">
                  <c:v>12-15</c:v>
                </c:pt>
                <c:pt idx="13">
                  <c:v>9-12</c:v>
                </c:pt>
                <c:pt idx="14">
                  <c:v>6-9</c:v>
                </c:pt>
                <c:pt idx="15">
                  <c:v>3-6</c:v>
                </c:pt>
                <c:pt idx="16">
                  <c:v>0-3</c:v>
                </c:pt>
                <c:pt idx="17">
                  <c:v>(3)-0</c:v>
                </c:pt>
                <c:pt idx="18">
                  <c:v>(6)-(3)</c:v>
                </c:pt>
                <c:pt idx="19">
                  <c:v>(9)-(6)</c:v>
                </c:pt>
              </c:strCache>
            </c:strRef>
          </c:cat>
          <c:val>
            <c:numRef>
              <c:f>'Individual Events'!$AM$72:$AM$91</c:f>
              <c:numCache>
                <c:formatCode>0</c:formatCode>
                <c:ptCount val="20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7</c:v>
                </c:pt>
                <c:pt idx="14">
                  <c:v>19</c:v>
                </c:pt>
                <c:pt idx="15">
                  <c:v>12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"/>
        <c:axId val="320504192"/>
        <c:axId val="320505728"/>
      </c:barChart>
      <c:catAx>
        <c:axId val="320504192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crossAx val="320505728"/>
        <c:crosses val="autoZero"/>
        <c:auto val="1"/>
        <c:lblAlgn val="ctr"/>
        <c:lblOffset val="100"/>
        <c:noMultiLvlLbl val="0"/>
      </c:catAx>
      <c:valAx>
        <c:axId val="320505728"/>
        <c:scaling>
          <c:orientation val="minMax"/>
        </c:scaling>
        <c:delete val="0"/>
        <c:axPos val="r"/>
        <c:majorGridlines/>
        <c:numFmt formatCode="General" sourceLinked="1"/>
        <c:majorTickMark val="out"/>
        <c:minorTickMark val="none"/>
        <c:tickLblPos val="nextTo"/>
        <c:crossAx val="3205041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8332042869641298"/>
          <c:y val="0.3979560367454068"/>
          <c:w val="0.22501290463692039"/>
          <c:h val="8.3717191601049873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S/N Ratio Function</a:t>
            </a:r>
          </a:p>
        </c:rich>
      </c:tx>
      <c:layout>
        <c:manualLayout>
          <c:xMode val="edge"/>
          <c:yMode val="edge"/>
          <c:x val="0.27425699912510937"/>
          <c:y val="2.7777777777777776E-2"/>
        </c:manualLayout>
      </c:layout>
      <c:overlay val="1"/>
    </c:title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'SNR Calculations'!$C$22:$C$39</c:f>
              <c:numCache>
                <c:formatCode>General</c:formatCode>
                <c:ptCount val="18"/>
                <c:pt idx="0">
                  <c:v>0.2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9</c:v>
                </c:pt>
                <c:pt idx="11">
                  <c:v>10</c:v>
                </c:pt>
                <c:pt idx="12">
                  <c:v>12</c:v>
                </c:pt>
                <c:pt idx="13">
                  <c:v>15</c:v>
                </c:pt>
                <c:pt idx="14">
                  <c:v>18</c:v>
                </c:pt>
                <c:pt idx="15">
                  <c:v>20</c:v>
                </c:pt>
                <c:pt idx="16">
                  <c:v>24</c:v>
                </c:pt>
                <c:pt idx="17">
                  <c:v>30</c:v>
                </c:pt>
              </c:numCache>
            </c:numRef>
          </c:xVal>
          <c:yVal>
            <c:numRef>
              <c:f>'SNR Calculations'!$E$22:$E$39</c:f>
              <c:numCache>
                <c:formatCode>0%</c:formatCode>
                <c:ptCount val="18"/>
                <c:pt idx="0">
                  <c:v>2.2840031565754093E-2</c:v>
                </c:pt>
                <c:pt idx="1">
                  <c:v>5.6125687318306472E-2</c:v>
                </c:pt>
                <c:pt idx="2">
                  <c:v>0.10910128185966073</c:v>
                </c:pt>
                <c:pt idx="3">
                  <c:v>0.1591035847462855</c:v>
                </c:pt>
                <c:pt idx="4">
                  <c:v>0.20629947401590021</c:v>
                </c:pt>
                <c:pt idx="5">
                  <c:v>0.25084646156165924</c:v>
                </c:pt>
                <c:pt idx="6">
                  <c:v>0.29289321881345243</c:v>
                </c:pt>
                <c:pt idx="7">
                  <c:v>0.3700394750525634</c:v>
                </c:pt>
                <c:pt idx="8">
                  <c:v>0.43876897584531349</c:v>
                </c:pt>
                <c:pt idx="9">
                  <c:v>0.5</c:v>
                </c:pt>
                <c:pt idx="10">
                  <c:v>0.64644660940672627</c:v>
                </c:pt>
                <c:pt idx="11">
                  <c:v>0.68501973752628165</c:v>
                </c:pt>
                <c:pt idx="12">
                  <c:v>0.75</c:v>
                </c:pt>
                <c:pt idx="13">
                  <c:v>0.82322330470336313</c:v>
                </c:pt>
                <c:pt idx="14">
                  <c:v>0.875</c:v>
                </c:pt>
                <c:pt idx="15">
                  <c:v>0.90078743425198748</c:v>
                </c:pt>
                <c:pt idx="16">
                  <c:v>0.9375</c:v>
                </c:pt>
                <c:pt idx="17">
                  <c:v>0.96875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0523264"/>
        <c:axId val="322118784"/>
      </c:scatterChart>
      <c:valAx>
        <c:axId val="320523264"/>
        <c:scaling>
          <c:orientation val="minMax"/>
          <c:max val="3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dB Gain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22118784"/>
        <c:crosses val="autoZero"/>
        <c:crossBetween val="midCat"/>
      </c:valAx>
      <c:valAx>
        <c:axId val="322118784"/>
        <c:scaling>
          <c:orientation val="minMax"/>
          <c:max val="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 Variability Reduction</a:t>
                </a:r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nextTo"/>
        <c:crossAx val="32052326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Trends!$A$5</c:f>
              <c:strCache>
                <c:ptCount val="1"/>
                <c:pt idx="0">
                  <c:v>10000Lakes</c:v>
                </c:pt>
              </c:strCache>
            </c:strRef>
          </c:tx>
          <c:marker>
            <c:symbol val="none"/>
          </c:marker>
          <c:xVal>
            <c:numRef>
              <c:f>Trends!$J$5:$M$5</c:f>
              <c:numCache>
                <c:formatCode>0.00</c:formatCode>
                <c:ptCount val="4"/>
                <c:pt idx="0">
                  <c:v>6.4332790831701789</c:v>
                </c:pt>
                <c:pt idx="1">
                  <c:v>-2.3983514573624345</c:v>
                </c:pt>
                <c:pt idx="2">
                  <c:v>-3.7630885156577447</c:v>
                </c:pt>
                <c:pt idx="3">
                  <c:v>-0.90604540867286709</c:v>
                </c:pt>
              </c:numCache>
            </c:numRef>
          </c:xVal>
          <c:yVal>
            <c:numRef>
              <c:f>Trends!$F$5:$I$5</c:f>
              <c:numCache>
                <c:formatCode>0%</c:formatCode>
                <c:ptCount val="4"/>
                <c:pt idx="0">
                  <c:v>0.13664237379080138</c:v>
                </c:pt>
                <c:pt idx="1">
                  <c:v>0.1884665217790569</c:v>
                </c:pt>
                <c:pt idx="2">
                  <c:v>0.16694823611314794</c:v>
                </c:pt>
                <c:pt idx="3">
                  <c:v>9.3885128816413282E-2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Trends!$A$32</c:f>
              <c:strCache>
                <c:ptCount val="1"/>
                <c:pt idx="0">
                  <c:v>IRI</c:v>
                </c:pt>
              </c:strCache>
            </c:strRef>
          </c:tx>
          <c:marker>
            <c:symbol val="square"/>
            <c:size val="2"/>
          </c:marker>
          <c:dLbls>
            <c:dLbl>
              <c:idx val="0"/>
              <c:layout>
                <c:manualLayout>
                  <c:x val="-3.9941363955445827E-2"/>
                  <c:y val="4.7296135394776624E-2"/>
                </c:manualLayout>
              </c:layout>
              <c:tx>
                <c:strRef>
                  <c:f>Trends!$J$3</c:f>
                  <c:strCache>
                    <c:ptCount val="1"/>
                    <c:pt idx="0">
                      <c:v>2009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010456089067377E-2"/>
                  <c:y val="4.7296135394776624E-2"/>
                </c:manualLayout>
              </c:layout>
              <c:tx>
                <c:strRef>
                  <c:f>Trends!$K$3</c:f>
                  <c:strCache>
                    <c:ptCount val="1"/>
                    <c:pt idx="0">
                      <c:v>2010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7908724568400234E-2"/>
                  <c:y val="4.7296135394776624E-2"/>
                </c:manualLayout>
              </c:layout>
              <c:tx>
                <c:strRef>
                  <c:f>Trends!$L$3</c:f>
                  <c:strCache>
                    <c:ptCount val="1"/>
                    <c:pt idx="0">
                      <c:v>2011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7.4496233535220835E-2"/>
                  <c:y val="4.4360769833132557E-2"/>
                </c:manualLayout>
              </c:layout>
              <c:tx>
                <c:strRef>
                  <c:f>Trends!$M$3</c:f>
                  <c:strCache>
                    <c:ptCount val="1"/>
                    <c:pt idx="0">
                      <c:v>2012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Trends!$J$32:$M$32</c:f>
              <c:numCache>
                <c:formatCode>0.00</c:formatCode>
                <c:ptCount val="4"/>
                <c:pt idx="0">
                  <c:v>7.67</c:v>
                </c:pt>
                <c:pt idx="1">
                  <c:v>2.16488956039731</c:v>
                </c:pt>
                <c:pt idx="2">
                  <c:v>9.2576115335539715</c:v>
                </c:pt>
                <c:pt idx="3">
                  <c:v>6.7970089635140587</c:v>
                </c:pt>
              </c:numCache>
            </c:numRef>
          </c:xVal>
          <c:yVal>
            <c:numRef>
              <c:f>Trends!$F$32:$I$32</c:f>
              <c:numCache>
                <c:formatCode>0%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Trends!$A$25</c:f>
              <c:strCache>
                <c:ptCount val="1"/>
                <c:pt idx="0">
                  <c:v>Detroit</c:v>
                </c:pt>
              </c:strCache>
            </c:strRef>
          </c:tx>
          <c:marker>
            <c:symbol val="none"/>
          </c:marker>
          <c:xVal>
            <c:numRef>
              <c:f>Trends!$J$25:$M$25</c:f>
              <c:numCache>
                <c:formatCode>0.00</c:formatCode>
                <c:ptCount val="4"/>
                <c:pt idx="0">
                  <c:v>8.0747978530970705</c:v>
                </c:pt>
                <c:pt idx="1">
                  <c:v>-0.24440002721585832</c:v>
                </c:pt>
                <c:pt idx="2">
                  <c:v>-3.0202484221791353</c:v>
                </c:pt>
                <c:pt idx="3">
                  <c:v>-0.45938868361611329</c:v>
                </c:pt>
              </c:numCache>
            </c:numRef>
          </c:xVal>
          <c:yVal>
            <c:numRef>
              <c:f>Trends!$F$25:$I$25</c:f>
              <c:numCache>
                <c:formatCode>0%</c:formatCode>
                <c:ptCount val="4"/>
                <c:pt idx="0">
                  <c:v>0.26381339832966794</c:v>
                </c:pt>
                <c:pt idx="1">
                  <c:v>0.27343188784694894</c:v>
                </c:pt>
                <c:pt idx="2">
                  <c:v>0.18749072343370329</c:v>
                </c:pt>
                <c:pt idx="3">
                  <c:v>0.17521708031739047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Trends!$A$20</c:f>
              <c:strCache>
                <c:ptCount val="1"/>
                <c:pt idx="0">
                  <c:v>Connecticut</c:v>
                </c:pt>
              </c:strCache>
            </c:strRef>
          </c:tx>
          <c:marker>
            <c:symbol val="none"/>
          </c:marker>
          <c:xVal>
            <c:numRef>
              <c:f>Trends!$J$20:$M$20</c:f>
              <c:numCache>
                <c:formatCode>0.00</c:formatCode>
                <c:ptCount val="4"/>
                <c:pt idx="0">
                  <c:v>4.5376089875644947</c:v>
                </c:pt>
                <c:pt idx="1">
                  <c:v>0.83970349860069682</c:v>
                </c:pt>
                <c:pt idx="2">
                  <c:v>0.64893084692553482</c:v>
                </c:pt>
                <c:pt idx="3">
                  <c:v>2.8646795942504921</c:v>
                </c:pt>
              </c:numCache>
            </c:numRef>
          </c:xVal>
          <c:yVal>
            <c:numRef>
              <c:f>Trends!$F$20:$I$20</c:f>
              <c:numCache>
                <c:formatCode>0%</c:formatCode>
                <c:ptCount val="4"/>
                <c:pt idx="0">
                  <c:v>0.42090028028312082</c:v>
                </c:pt>
                <c:pt idx="1">
                  <c:v>0.34562860985412114</c:v>
                </c:pt>
                <c:pt idx="2">
                  <c:v>0.36548594926098771</c:v>
                </c:pt>
                <c:pt idx="3">
                  <c:v>0.41042669986768454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Trends!$A$8</c:f>
              <c:strCache>
                <c:ptCount val="1"/>
                <c:pt idx="0">
                  <c:v>Archimedes</c:v>
                </c:pt>
              </c:strCache>
            </c:strRef>
          </c:tx>
          <c:marker>
            <c:symbol val="none"/>
          </c:marker>
          <c:xVal>
            <c:numRef>
              <c:f>Trends!$J$8:$M$8</c:f>
              <c:numCache>
                <c:formatCode>0.00</c:formatCode>
                <c:ptCount val="4"/>
                <c:pt idx="0">
                  <c:v>5.826360909295909</c:v>
                </c:pt>
                <c:pt idx="1">
                  <c:v>3.0140763379937701</c:v>
                </c:pt>
                <c:pt idx="2">
                  <c:v>2.7261883996461114</c:v>
                </c:pt>
                <c:pt idx="3">
                  <c:v>3.6842833661581893</c:v>
                </c:pt>
              </c:numCache>
            </c:numRef>
          </c:xVal>
          <c:yVal>
            <c:numRef>
              <c:f>Trends!$F$8:$I$8</c:f>
              <c:numCache>
                <c:formatCode>0%</c:formatCode>
                <c:ptCount val="4"/>
                <c:pt idx="0">
                  <c:v>0.77163192163945915</c:v>
                </c:pt>
                <c:pt idx="1">
                  <c:v>0.71442538361591235</c:v>
                </c:pt>
                <c:pt idx="2">
                  <c:v>0.54850813789473463</c:v>
                </c:pt>
                <c:pt idx="3">
                  <c:v>0.62434352953314909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Trends!$A$22</c:f>
              <c:strCache>
                <c:ptCount val="1"/>
                <c:pt idx="0">
                  <c:v>Dallas</c:v>
                </c:pt>
              </c:strCache>
            </c:strRef>
          </c:tx>
          <c:marker>
            <c:symbol val="none"/>
          </c:marker>
          <c:xVal>
            <c:numRef>
              <c:f>Trends!$J$22:$M$22</c:f>
              <c:numCache>
                <c:formatCode>0.00</c:formatCode>
                <c:ptCount val="4"/>
                <c:pt idx="0">
                  <c:v>4.1494214737622146</c:v>
                </c:pt>
                <c:pt idx="1">
                  <c:v>-3.8448894297869645</c:v>
                </c:pt>
                <c:pt idx="2">
                  <c:v>-7.5496760502524705</c:v>
                </c:pt>
                <c:pt idx="3">
                  <c:v>-5.3926176017921268</c:v>
                </c:pt>
              </c:numCache>
            </c:numRef>
          </c:xVal>
          <c:yVal>
            <c:numRef>
              <c:f>Trends!$F$22:$I$22</c:f>
              <c:numCache>
                <c:formatCode>0%</c:formatCode>
                <c:ptCount val="4"/>
                <c:pt idx="0">
                  <c:v>4.0857739364189696E-2</c:v>
                </c:pt>
                <c:pt idx="1">
                  <c:v>8.9370733641149627E-2</c:v>
                </c:pt>
                <c:pt idx="2">
                  <c:v>4.0786086504117018E-2</c:v>
                </c:pt>
                <c:pt idx="3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Trends!$A$46</c:f>
              <c:strCache>
                <c:ptCount val="1"/>
                <c:pt idx="0">
                  <c:v>Midwest</c:v>
                </c:pt>
              </c:strCache>
            </c:strRef>
          </c:tx>
          <c:marker>
            <c:symbol val="none"/>
          </c:marker>
          <c:xVal>
            <c:numRef>
              <c:f>Trends!$J$46:$M$46</c:f>
              <c:numCache>
                <c:formatCode>0.00</c:formatCode>
                <c:ptCount val="4"/>
                <c:pt idx="0">
                  <c:v>3.5062733590837429</c:v>
                </c:pt>
                <c:pt idx="1">
                  <c:v>-3.4445136456567607</c:v>
                </c:pt>
                <c:pt idx="2">
                  <c:v>-2.2930223022770928</c:v>
                </c:pt>
                <c:pt idx="3">
                  <c:v>6.877925820856351E-2</c:v>
                </c:pt>
              </c:numCache>
            </c:numRef>
          </c:xVal>
          <c:yVal>
            <c:numRef>
              <c:f>Trends!$F$46:$I$46</c:f>
              <c:numCache>
                <c:formatCode>0%</c:formatCode>
                <c:ptCount val="4"/>
                <c:pt idx="0">
                  <c:v>0.40346627529994544</c:v>
                </c:pt>
                <c:pt idx="1">
                  <c:v>0.1621717110795429</c:v>
                </c:pt>
                <c:pt idx="2">
                  <c:v>0.31277721038972117</c:v>
                </c:pt>
                <c:pt idx="3">
                  <c:v>0.16369447417091806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Trends!$A$17</c:f>
              <c:strCache>
                <c:ptCount val="1"/>
                <c:pt idx="0">
                  <c:v>Chesapeake</c:v>
                </c:pt>
              </c:strCache>
            </c:strRef>
          </c:tx>
          <c:marker>
            <c:symbol val="none"/>
          </c:marker>
          <c:xVal>
            <c:numRef>
              <c:f>Trends!$J$17:$M$17</c:f>
              <c:numCache>
                <c:formatCode>0.00</c:formatCode>
                <c:ptCount val="4"/>
                <c:pt idx="0">
                  <c:v>6.3071837280653043</c:v>
                </c:pt>
                <c:pt idx="1">
                  <c:v>-0.91299767051496061</c:v>
                </c:pt>
                <c:pt idx="2">
                  <c:v>-3.4100460867767342</c:v>
                </c:pt>
                <c:pt idx="3">
                  <c:v>-1.3693512827910674</c:v>
                </c:pt>
              </c:numCache>
            </c:numRef>
          </c:xVal>
          <c:yVal>
            <c:numRef>
              <c:f>Trends!$F$17:$I$17</c:f>
              <c:numCache>
                <c:formatCode>0%</c:formatCode>
                <c:ptCount val="4"/>
                <c:pt idx="0">
                  <c:v>0.3343214940943976</c:v>
                </c:pt>
                <c:pt idx="1">
                  <c:v>0.13745042559125112</c:v>
                </c:pt>
                <c:pt idx="2">
                  <c:v>0.10992391115282085</c:v>
                </c:pt>
                <c:pt idx="3">
                  <c:v>9.1376287474158588E-2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Trends!$A$44</c:f>
              <c:strCache>
                <c:ptCount val="1"/>
                <c:pt idx="0">
                  <c:v>MichiganState</c:v>
                </c:pt>
              </c:strCache>
            </c:strRef>
          </c:tx>
          <c:marker>
            <c:symbol val="none"/>
          </c:marker>
          <c:xVal>
            <c:numRef>
              <c:f>Trends!$J$44:$M$44</c:f>
              <c:numCache>
                <c:formatCode>0.00</c:formatCode>
                <c:ptCount val="4"/>
                <c:pt idx="0">
                  <c:v>7.5889912794289405</c:v>
                </c:pt>
                <c:pt idx="1">
                  <c:v>2.0519775085577776</c:v>
                </c:pt>
                <c:pt idx="2">
                  <c:v>5.5672836536672872</c:v>
                </c:pt>
                <c:pt idx="3">
                  <c:v>6.8645844449348834</c:v>
                </c:pt>
              </c:numCache>
            </c:numRef>
          </c:xVal>
          <c:yVal>
            <c:numRef>
              <c:f>Trends!$F$44:$I$44</c:f>
              <c:numCache>
                <c:formatCode>0%</c:formatCode>
                <c:ptCount val="4"/>
                <c:pt idx="0">
                  <c:v>0.72021114716265233</c:v>
                </c:pt>
                <c:pt idx="1">
                  <c:v>0.77024874315045977</c:v>
                </c:pt>
                <c:pt idx="2">
                  <c:v>0.7371670228064291</c:v>
                </c:pt>
                <c:pt idx="3">
                  <c:v>0.7794838870329075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Trends!$A$81</c:f>
              <c:strCache>
                <c:ptCount val="1"/>
                <c:pt idx="0">
                  <c:v>Troy</c:v>
                </c:pt>
              </c:strCache>
            </c:strRef>
          </c:tx>
          <c:marker>
            <c:symbol val="square"/>
            <c:size val="2"/>
          </c:marker>
          <c:xVal>
            <c:numRef>
              <c:f>Trends!$J$81:$M$81</c:f>
              <c:numCache>
                <c:formatCode>0.00</c:formatCode>
                <c:ptCount val="4"/>
                <c:pt idx="0">
                  <c:v>5.663821832077641</c:v>
                </c:pt>
                <c:pt idx="1">
                  <c:v>-1.5023678100309212</c:v>
                </c:pt>
                <c:pt idx="2">
                  <c:v>-1.8471779404683248</c:v>
                </c:pt>
                <c:pt idx="3">
                  <c:v>2.6940424427775085</c:v>
                </c:pt>
              </c:numCache>
            </c:numRef>
          </c:xVal>
          <c:yVal>
            <c:numRef>
              <c:f>Trends!$F$81:$I$81</c:f>
              <c:numCache>
                <c:formatCode>0%</c:formatCode>
                <c:ptCount val="4"/>
                <c:pt idx="0">
                  <c:v>0.46080463071739242</c:v>
                </c:pt>
                <c:pt idx="1">
                  <c:v>0.40962152512841449</c:v>
                </c:pt>
                <c:pt idx="2">
                  <c:v>0.27382974463110465</c:v>
                </c:pt>
                <c:pt idx="3">
                  <c:v>0.53947868671318999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2149376"/>
        <c:axId val="321913600"/>
      </c:scatterChart>
      <c:valAx>
        <c:axId val="322149376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321913600"/>
        <c:crosses val="autoZero"/>
        <c:crossBetween val="midCat"/>
      </c:valAx>
      <c:valAx>
        <c:axId val="321913600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32214937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en-US"/>
              <a:t>2011 FRC</a:t>
            </a:r>
            <a:r>
              <a:rPr lang="en-US" baseline="0"/>
              <a:t> Event Data</a:t>
            </a:r>
            <a:endParaRPr lang="en-US"/>
          </a:p>
        </c:rich>
      </c:tx>
      <c:layout>
        <c:manualLayout>
          <c:xMode val="edge"/>
          <c:yMode val="edge"/>
          <c:x val="0.16830221011697546"/>
          <c:y val="2.7777647210683105E-2"/>
        </c:manualLayout>
      </c:layout>
      <c:overlay val="1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dPt>
            <c:idx val="1"/>
            <c:marker>
              <c:spPr>
                <a:solidFill>
                  <a:srgbClr val="FFFF00"/>
                </a:solidFill>
              </c:spPr>
            </c:marker>
            <c:bubble3D val="0"/>
          </c:dPt>
          <c:dPt>
            <c:idx val="2"/>
            <c:marker>
              <c:spPr>
                <a:solidFill>
                  <a:srgbClr val="FF0000"/>
                </a:solidFill>
              </c:spPr>
            </c:marker>
            <c:bubble3D val="0"/>
          </c:dPt>
          <c:dPt>
            <c:idx val="3"/>
            <c:marker>
              <c:spPr>
                <a:solidFill>
                  <a:srgbClr val="FF0000"/>
                </a:solidFill>
              </c:spPr>
            </c:marker>
            <c:bubble3D val="0"/>
          </c:dPt>
          <c:dPt>
            <c:idx val="4"/>
            <c:marker>
              <c:spPr>
                <a:solidFill>
                  <a:srgbClr val="FF0000"/>
                </a:solidFill>
              </c:spPr>
            </c:marker>
            <c:bubble3D val="0"/>
          </c:dPt>
          <c:dPt>
            <c:idx val="5"/>
            <c:marker>
              <c:spPr>
                <a:solidFill>
                  <a:srgbClr val="FF0000"/>
                </a:solidFill>
              </c:spPr>
            </c:marker>
            <c:bubble3D val="0"/>
          </c:dPt>
          <c:dPt>
            <c:idx val="7"/>
            <c:marker>
              <c:spPr>
                <a:solidFill>
                  <a:srgbClr val="0070C0"/>
                </a:solidFill>
              </c:spPr>
            </c:marker>
            <c:bubble3D val="0"/>
          </c:dPt>
          <c:dPt>
            <c:idx val="8"/>
            <c:marker>
              <c:spPr>
                <a:solidFill>
                  <a:srgbClr val="FFFF00"/>
                </a:solidFill>
              </c:spPr>
            </c:marker>
            <c:bubble3D val="0"/>
          </c:dPt>
          <c:dPt>
            <c:idx val="9"/>
            <c:marker>
              <c:spPr>
                <a:solidFill>
                  <a:srgbClr val="0070C0"/>
                </a:solidFill>
              </c:spPr>
            </c:marker>
            <c:bubble3D val="0"/>
          </c:dPt>
          <c:dPt>
            <c:idx val="12"/>
            <c:marker>
              <c:spPr>
                <a:solidFill>
                  <a:srgbClr val="FFFF00"/>
                </a:solidFill>
              </c:spPr>
            </c:marker>
            <c:bubble3D val="0"/>
          </c:dPt>
          <c:dPt>
            <c:idx val="14"/>
            <c:marker>
              <c:spPr>
                <a:solidFill>
                  <a:srgbClr val="FFFF00"/>
                </a:solidFill>
              </c:spPr>
            </c:marker>
            <c:bubble3D val="0"/>
          </c:dPt>
          <c:dPt>
            <c:idx val="15"/>
            <c:marker>
              <c:spPr>
                <a:solidFill>
                  <a:srgbClr val="FFFF00"/>
                </a:solidFill>
              </c:spPr>
            </c:marker>
            <c:bubble3D val="0"/>
          </c:dPt>
          <c:dPt>
            <c:idx val="19"/>
            <c:bubble3D val="0"/>
          </c:dPt>
          <c:dPt>
            <c:idx val="22"/>
            <c:bubble3D val="0"/>
          </c:dPt>
          <c:dPt>
            <c:idx val="29"/>
            <c:marker>
              <c:spPr>
                <a:solidFill>
                  <a:srgbClr val="FFFF00"/>
                </a:solidFill>
              </c:spPr>
            </c:marker>
            <c:bubble3D val="0"/>
          </c:dPt>
          <c:dPt>
            <c:idx val="30"/>
            <c:marker>
              <c:spPr>
                <a:solidFill>
                  <a:srgbClr val="FFFF00"/>
                </a:solidFill>
              </c:spPr>
            </c:marker>
            <c:bubble3D val="0"/>
          </c:dPt>
          <c:dPt>
            <c:idx val="34"/>
            <c:bubble3D val="0"/>
          </c:dPt>
          <c:dPt>
            <c:idx val="35"/>
            <c:marker>
              <c:spPr>
                <a:solidFill>
                  <a:srgbClr val="0070C0"/>
                </a:solidFill>
              </c:spPr>
            </c:marker>
            <c:bubble3D val="0"/>
          </c:dPt>
          <c:dPt>
            <c:idx val="44"/>
            <c:marker>
              <c:spPr>
                <a:solidFill>
                  <a:srgbClr val="FFFF00"/>
                </a:solidFill>
              </c:spPr>
            </c:marker>
            <c:bubble3D val="0"/>
          </c:dPt>
          <c:dPt>
            <c:idx val="47"/>
            <c:marker>
              <c:spPr>
                <a:solidFill>
                  <a:srgbClr val="0070C0"/>
                </a:solidFill>
              </c:spPr>
            </c:marker>
            <c:bubble3D val="0"/>
          </c:dPt>
          <c:dPt>
            <c:idx val="49"/>
            <c:marker>
              <c:spPr>
                <a:solidFill>
                  <a:srgbClr val="FFFF00"/>
                </a:solidFill>
              </c:spPr>
            </c:marker>
            <c:bubble3D val="0"/>
          </c:dPt>
          <c:dPt>
            <c:idx val="57"/>
            <c:marker>
              <c:spPr>
                <a:solidFill>
                  <a:srgbClr val="FFFF00"/>
                </a:solidFill>
              </c:spPr>
            </c:marker>
            <c:bubble3D val="0"/>
          </c:dPt>
          <c:dLbls>
            <c:dLbl>
              <c:idx val="0"/>
              <c:layout/>
              <c:tx>
                <c:strRef>
                  <c:f>'OPR Event Data'!$G$23</c:f>
                  <c:strCache>
                    <c:ptCount val="1"/>
                    <c:pt idx="0">
                      <c:v>IRI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'OPR Event Data'!$G$24</c:f>
                  <c:strCache>
                    <c:ptCount val="1"/>
                    <c:pt idx="0">
                      <c:v>MichiganState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'OPR Event Data'!$G$25</c:f>
                  <c:strCache>
                    <c:ptCount val="1"/>
                    <c:pt idx="0">
                      <c:v>Curie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'OPR Event Data'!$G$26</c:f>
                  <c:strCache>
                    <c:ptCount val="1"/>
                    <c:pt idx="0">
                      <c:v>Galileo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'OPR Event Data'!$G$27</c:f>
                  <c:strCache>
                    <c:ptCount val="1"/>
                    <c:pt idx="0">
                      <c:v>Newton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'OPR Event Data'!$G$28</c:f>
                  <c:strCache>
                    <c:ptCount val="1"/>
                    <c:pt idx="0">
                      <c:v>Archimedes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'OPR Event Data'!$G$29</c:f>
                  <c:strCache>
                    <c:ptCount val="1"/>
                    <c:pt idx="0">
                      <c:v>Connecticut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0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'OPR Event Data'!$G$30</c:f>
                  <c:strCache>
                    <c:ptCount val="1"/>
                    <c:pt idx="0">
                      <c:v>SmokyMountain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0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strRef>
                  <c:f>'OPR Event Data'!$G$31</c:f>
                  <c:strCache>
                    <c:ptCount val="1"/>
                    <c:pt idx="0">
                      <c:v>AnnArbor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0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strRef>
                  <c:f>'OPR Event Data'!$G$32</c:f>
                  <c:strCache>
                    <c:ptCount val="1"/>
                    <c:pt idx="0">
                      <c:v>Waterloo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0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strRef>
                  <c:f>'OPR Event Data'!$G$33</c:f>
                  <c:strCache>
                    <c:ptCount val="1"/>
                    <c:pt idx="0">
                      <c:v>Philadelphia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0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strRef>
                  <c:f>'OPR Event Data'!$G$34</c:f>
                  <c:strCache>
                    <c:ptCount val="1"/>
                    <c:pt idx="0">
                      <c:v>Midwest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0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strRef>
                  <c:f>'OPR Event Data'!$G$35</c:f>
                  <c:strCache>
                    <c:ptCount val="1"/>
                    <c:pt idx="0">
                      <c:v>Niles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0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strRef>
                  <c:f>'OPR Event Data'!$G$36</c:f>
                  <c:strCache>
                    <c:ptCount val="1"/>
                    <c:pt idx="0">
                      <c:v>Buckeye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0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strRef>
                  <c:f>'OPR Event Data'!$G$37</c:f>
                  <c:strCache>
                    <c:ptCount val="1"/>
                    <c:pt idx="0">
                      <c:v>WestMichigan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0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tx>
                <c:strRef>
                  <c:f>'OPR Event Data'!$G$38</c:f>
                  <c:strCache>
                    <c:ptCount val="1"/>
                    <c:pt idx="0">
                      <c:v>Troy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0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/>
              <c:tx>
                <c:strRef>
                  <c:f>'OPR Event Data'!$G$39</c:f>
                  <c:strCache>
                    <c:ptCount val="1"/>
                    <c:pt idx="0">
                      <c:v>SiliconValley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0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/>
              <c:tx>
                <c:strRef>
                  <c:f>'OPR Event Data'!$G$40</c:f>
                  <c:strCache>
                    <c:ptCount val="1"/>
                    <c:pt idx="0">
                      <c:v>TorontoWest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0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/>
              <c:tx>
                <c:strRef>
                  <c:f>'OPR Event Data'!$G$41</c:f>
                  <c:strCache>
                    <c:ptCount val="1"/>
                    <c:pt idx="0">
                      <c:v>Oregon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0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/>
              <c:tx>
                <c:strRef>
                  <c:f>'OPR Event Data'!$G$42</c:f>
                  <c:strCache>
                    <c:ptCount val="1"/>
                    <c:pt idx="0">
                      <c:v>WashingtonDC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0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/>
              <c:tx>
                <c:strRef>
                  <c:f>'OPR Event Data'!$G$43</c:f>
                  <c:strCache>
                    <c:ptCount val="1"/>
                    <c:pt idx="0">
                      <c:v>LasVegas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0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/>
              <c:tx>
                <c:strRef>
                  <c:f>'OPR Event Data'!$G$44</c:f>
                  <c:strCache>
                    <c:ptCount val="1"/>
                    <c:pt idx="0">
                      <c:v>St.Louis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0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/>
              <c:tx>
                <c:strRef>
                  <c:f>'OPR Event Data'!$G$45</c:f>
                  <c:strCache>
                    <c:ptCount val="1"/>
                    <c:pt idx="0">
                      <c:v>Pittsburgh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0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/>
              <c:tx>
                <c:strRef>
                  <c:f>'OPR Event Data'!$G$46</c:f>
                  <c:strCache>
                    <c:ptCount val="1"/>
                    <c:pt idx="0">
                      <c:v>FingerLakes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0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layout/>
              <c:tx>
                <c:strRef>
                  <c:f>'OPR Event Data'!$G$47</c:f>
                  <c:strCache>
                    <c:ptCount val="1"/>
                    <c:pt idx="0">
                      <c:v>Wisconsin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0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/>
              <c:tx>
                <c:strRef>
                  <c:f>'OPR Event Data'!$G$48</c:f>
                  <c:strCache>
                    <c:ptCount val="1"/>
                    <c:pt idx="0">
                      <c:v>NorthCarolina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0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layout/>
              <c:tx>
                <c:strRef>
                  <c:f>'OPR Event Data'!$G$49</c:f>
                  <c:strCache>
                    <c:ptCount val="1"/>
                    <c:pt idx="0">
                      <c:v>KansasCity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0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layout/>
              <c:tx>
                <c:strRef>
                  <c:f>'OPR Event Data'!$G$50</c:f>
                  <c:strCache>
                    <c:ptCount val="1"/>
                    <c:pt idx="0">
                      <c:v>Boston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0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layout/>
              <c:tx>
                <c:strRef>
                  <c:f>'OPR Event Data'!$G$51</c:f>
                  <c:strCache>
                    <c:ptCount val="1"/>
                    <c:pt idx="0">
                      <c:v>BAE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0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9"/>
              <c:layout/>
              <c:tx>
                <c:strRef>
                  <c:f>'OPR Event Data'!$G$52</c:f>
                  <c:strCache>
                    <c:ptCount val="1"/>
                    <c:pt idx="0">
                      <c:v>Livonia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0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0"/>
              <c:layout/>
              <c:tx>
                <c:strRef>
                  <c:f>'OPR Event Data'!$G$53</c:f>
                  <c:strCache>
                    <c:ptCount val="1"/>
                    <c:pt idx="0">
                      <c:v>Detroit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0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1"/>
              <c:layout/>
              <c:tx>
                <c:strRef>
                  <c:f>'OPR Event Data'!$G$54</c:f>
                  <c:strCache>
                    <c:ptCount val="1"/>
                    <c:pt idx="0">
                      <c:v>LosAngeles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0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2"/>
              <c:layout/>
              <c:tx>
                <c:strRef>
                  <c:f>'OPR Event Data'!$G$55</c:f>
                  <c:strCache>
                    <c:ptCount val="1"/>
                    <c:pt idx="0">
                      <c:v>WPI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0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3"/>
              <c:layout/>
              <c:tx>
                <c:strRef>
                  <c:f>'OPR Event Data'!$G$56</c:f>
                  <c:strCache>
                    <c:ptCount val="1"/>
                    <c:pt idx="0">
                      <c:v>Virginia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0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4"/>
              <c:layout/>
              <c:tx>
                <c:strRef>
                  <c:f>'OPR Event Data'!$G$57</c:f>
                  <c:strCache>
                    <c:ptCount val="1"/>
                    <c:pt idx="0">
                      <c:v>Palmetto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0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5"/>
              <c:layout/>
              <c:tx>
                <c:strRef>
                  <c:f>'OPR Event Data'!$G$58</c:f>
                  <c:strCache>
                    <c:ptCount val="1"/>
                    <c:pt idx="0">
                      <c:v>10000Lakes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0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6"/>
              <c:layout/>
              <c:tx>
                <c:strRef>
                  <c:f>'OPR Event Data'!$G$59</c:f>
                  <c:strCache>
                    <c:ptCount val="1"/>
                    <c:pt idx="0">
                      <c:v>Boilermaker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0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7"/>
              <c:layout/>
              <c:tx>
                <c:strRef>
                  <c:f>'OPR Event Data'!$G$60</c:f>
                  <c:strCache>
                    <c:ptCount val="1"/>
                    <c:pt idx="0">
                      <c:v>SanDiego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0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8"/>
              <c:layout/>
              <c:tx>
                <c:strRef>
                  <c:f>'OPR Event Data'!$G$61</c:f>
                  <c:strCache>
                    <c:ptCount val="1"/>
                    <c:pt idx="0">
                      <c:v>Bayou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0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9"/>
              <c:layout/>
              <c:tx>
                <c:strRef>
                  <c:f>'OPR Event Data'!$G$62</c:f>
                  <c:strCache>
                    <c:ptCount val="1"/>
                    <c:pt idx="0">
                      <c:v>NewJersey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0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0"/>
              <c:layout/>
              <c:tx>
                <c:strRef>
                  <c:f>'OPR Event Data'!$G$63</c:f>
                  <c:strCache>
                    <c:ptCount val="1"/>
                    <c:pt idx="0">
                      <c:v>TorontoEast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0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1"/>
              <c:layout/>
              <c:tx>
                <c:strRef>
                  <c:f>'OPR Event Data'!$G$64</c:f>
                  <c:strCache>
                    <c:ptCount val="1"/>
                    <c:pt idx="0">
                      <c:v>Sacramento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0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2"/>
              <c:layout/>
              <c:tx>
                <c:strRef>
                  <c:f>'OPR Event Data'!$G$65</c:f>
                  <c:strCache>
                    <c:ptCount val="1"/>
                    <c:pt idx="0">
                      <c:v>Chesapeake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0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3"/>
              <c:layout/>
              <c:tx>
                <c:strRef>
                  <c:f>'OPR Event Data'!$G$66</c:f>
                  <c:strCache>
                    <c:ptCount val="1"/>
                    <c:pt idx="0">
                      <c:v>Hawaii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0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4"/>
              <c:layout/>
              <c:tx>
                <c:strRef>
                  <c:f>'OPR Event Data'!$G$67</c:f>
                  <c:strCache>
                    <c:ptCount val="1"/>
                    <c:pt idx="0">
                      <c:v>Kettering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0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5"/>
              <c:layout/>
              <c:tx>
                <c:strRef>
                  <c:f>'OPR Event Data'!$G$68</c:f>
                  <c:strCache>
                    <c:ptCount val="1"/>
                    <c:pt idx="0">
                      <c:v>NorthStar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0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6"/>
              <c:layout/>
              <c:tx>
                <c:strRef>
                  <c:f>'OPR Event Data'!$G$69</c:f>
                  <c:strCache>
                    <c:ptCount val="1"/>
                    <c:pt idx="0">
                      <c:v>Oklahoma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0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7"/>
              <c:layout/>
              <c:tx>
                <c:strRef>
                  <c:f>'OPR Event Data'!$G$70</c:f>
                  <c:strCache>
                    <c:ptCount val="1"/>
                    <c:pt idx="0">
                      <c:v>LongIsland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0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8"/>
              <c:layout/>
              <c:tx>
                <c:strRef>
                  <c:f>'OPR Event Data'!$G$71</c:f>
                  <c:strCache>
                    <c:ptCount val="1"/>
                    <c:pt idx="0">
                      <c:v>Colorado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0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9"/>
              <c:layout/>
              <c:tx>
                <c:strRef>
                  <c:f>'OPR Event Data'!$G$72</c:f>
                  <c:strCache>
                    <c:ptCount val="1"/>
                    <c:pt idx="0">
                      <c:v>Waterford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0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0"/>
              <c:layout/>
              <c:tx>
                <c:strRef>
                  <c:f>'OPR Event Data'!$G$73</c:f>
                  <c:strCache>
                    <c:ptCount val="1"/>
                    <c:pt idx="0">
                      <c:v>Florida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0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1"/>
              <c:layout/>
              <c:tx>
                <c:strRef>
                  <c:f>'OPR Event Data'!$G$74</c:f>
                  <c:strCache>
                    <c:ptCount val="1"/>
                    <c:pt idx="0">
                      <c:v>LoneStar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0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2"/>
              <c:layout/>
              <c:tx>
                <c:strRef>
                  <c:f>'OPR Event Data'!$G$75</c:f>
                  <c:strCache>
                    <c:ptCount val="1"/>
                    <c:pt idx="0">
                      <c:v>Utah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0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3"/>
              <c:layout/>
              <c:tx>
                <c:strRef>
                  <c:f>'OPR Event Data'!$G$76</c:f>
                  <c:strCache>
                    <c:ptCount val="1"/>
                    <c:pt idx="0">
                      <c:v>LakeSuperior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0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4"/>
              <c:layout/>
              <c:tx>
                <c:strRef>
                  <c:f>'OPR Event Data'!$G$77</c:f>
                  <c:strCache>
                    <c:ptCount val="1"/>
                    <c:pt idx="0">
                      <c:v>Alamo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0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5"/>
              <c:layout/>
              <c:tx>
                <c:strRef>
                  <c:f>'OPR Event Data'!$G$78</c:f>
                  <c:strCache>
                    <c:ptCount val="1"/>
                    <c:pt idx="0">
                      <c:v>Dallas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0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6"/>
              <c:layout/>
              <c:tx>
                <c:strRef>
                  <c:f>'OPR Event Data'!$G$79</c:f>
                  <c:strCache>
                    <c:ptCount val="1"/>
                    <c:pt idx="0">
                      <c:v>Peachtree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0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7"/>
              <c:layout/>
              <c:tx>
                <c:strRef>
                  <c:f>'OPR Event Data'!$G$80</c:f>
                  <c:strCache>
                    <c:ptCount val="1"/>
                    <c:pt idx="0">
                      <c:v>TraverseCity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0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8"/>
              <c:layout/>
              <c:tx>
                <c:strRef>
                  <c:f>'OPR Event Data'!$G$81</c:f>
                  <c:strCache>
                    <c:ptCount val="1"/>
                    <c:pt idx="0">
                      <c:v>SeattleCascade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9"/>
              <c:layout/>
              <c:tx>
                <c:strRef>
                  <c:f>'OPR Event Data'!$G$82</c:f>
                  <c:strCache>
                    <c:ptCount val="1"/>
                    <c:pt idx="0">
                      <c:v>SeattleOlympic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0"/>
              <c:layout/>
              <c:tx>
                <c:strRef>
                  <c:f>'OPR Event Data'!$G$83</c:f>
                  <c:strCache>
                    <c:ptCount val="1"/>
                    <c:pt idx="0">
                      <c:v>NewYorkCity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0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1"/>
              <c:layout/>
              <c:tx>
                <c:strRef>
                  <c:f>'OPR Event Data'!$G$84</c:f>
                  <c:strCache>
                    <c:ptCount val="1"/>
                    <c:pt idx="0">
                      <c:v>Israel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0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2"/>
              <c:layout/>
              <c:tx>
                <c:strRef>
                  <c:f>'OPR Event Data'!$G$85</c:f>
                  <c:strCache>
                    <c:ptCount val="1"/>
                    <c:pt idx="0">
                      <c:v>Arizona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0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500" baseline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'OPR Event Data'!$H$23:$H$85</c:f>
              <c:numCache>
                <c:formatCode>0.00</c:formatCode>
                <c:ptCount val="63"/>
                <c:pt idx="0">
                  <c:v>9.2576115335539715</c:v>
                </c:pt>
                <c:pt idx="1">
                  <c:v>5.5672836536672872</c:v>
                </c:pt>
                <c:pt idx="2">
                  <c:v>3.9231879333403077</c:v>
                </c:pt>
                <c:pt idx="3">
                  <c:v>4.2839548789440887</c:v>
                </c:pt>
                <c:pt idx="4">
                  <c:v>2.0476904337117392</c:v>
                </c:pt>
                <c:pt idx="5">
                  <c:v>2.7261883996461114</c:v>
                </c:pt>
                <c:pt idx="6">
                  <c:v>0.64893084692553482</c:v>
                </c:pt>
                <c:pt idx="7">
                  <c:v>-1.2508325290066269</c:v>
                </c:pt>
                <c:pt idx="8">
                  <c:v>0.36048945713156022</c:v>
                </c:pt>
                <c:pt idx="9">
                  <c:v>-1.7934165401886322</c:v>
                </c:pt>
                <c:pt idx="10">
                  <c:v>-0.35739523688020108</c:v>
                </c:pt>
                <c:pt idx="11">
                  <c:v>-2.2930223022770928</c:v>
                </c:pt>
                <c:pt idx="12">
                  <c:v>-0.6127272216439128</c:v>
                </c:pt>
                <c:pt idx="13">
                  <c:v>-1.4332417307741774</c:v>
                </c:pt>
                <c:pt idx="14">
                  <c:v>-1.715203677696655</c:v>
                </c:pt>
                <c:pt idx="15">
                  <c:v>-1.8471779404683248</c:v>
                </c:pt>
                <c:pt idx="16">
                  <c:v>-1.4302682674452136</c:v>
                </c:pt>
                <c:pt idx="17">
                  <c:v>-3.313126852848769</c:v>
                </c:pt>
                <c:pt idx="18">
                  <c:v>-1.9330098213606068</c:v>
                </c:pt>
                <c:pt idx="19">
                  <c:v>-1.4534911211007424</c:v>
                </c:pt>
                <c:pt idx="20">
                  <c:v>-2.4262471613832401</c:v>
                </c:pt>
                <c:pt idx="21">
                  <c:v>-1.6145200595127305</c:v>
                </c:pt>
                <c:pt idx="22">
                  <c:v>-1.609773344424583</c:v>
                </c:pt>
                <c:pt idx="23">
                  <c:v>-2.4087973037830346</c:v>
                </c:pt>
                <c:pt idx="24">
                  <c:v>-0.80294228788493838</c:v>
                </c:pt>
                <c:pt idx="25">
                  <c:v>-3.2769320728045823</c:v>
                </c:pt>
                <c:pt idx="26">
                  <c:v>-1.8143231502691195</c:v>
                </c:pt>
                <c:pt idx="27">
                  <c:v>-2.0881583456539539</c:v>
                </c:pt>
                <c:pt idx="28">
                  <c:v>-1.1866181297366725</c:v>
                </c:pt>
                <c:pt idx="29">
                  <c:v>-2.8006703686602203</c:v>
                </c:pt>
                <c:pt idx="30">
                  <c:v>-3.0202484221791353</c:v>
                </c:pt>
                <c:pt idx="31">
                  <c:v>-3.9296426893231846</c:v>
                </c:pt>
                <c:pt idx="32">
                  <c:v>-1.1824237850065482</c:v>
                </c:pt>
                <c:pt idx="33">
                  <c:v>-3.7859028956952696</c:v>
                </c:pt>
                <c:pt idx="34">
                  <c:v>-3.2054919464291789</c:v>
                </c:pt>
                <c:pt idx="35">
                  <c:v>-3.7630885156577447</c:v>
                </c:pt>
                <c:pt idx="36">
                  <c:v>-3.0490261836089703</c:v>
                </c:pt>
                <c:pt idx="37">
                  <c:v>-2.9062859843805882</c:v>
                </c:pt>
                <c:pt idx="38">
                  <c:v>-3.1553655086158705</c:v>
                </c:pt>
                <c:pt idx="39">
                  <c:v>-3.1875701766549813</c:v>
                </c:pt>
                <c:pt idx="40">
                  <c:v>-5.8357099841976732</c:v>
                </c:pt>
                <c:pt idx="41">
                  <c:v>-3.8439601062418607</c:v>
                </c:pt>
                <c:pt idx="42">
                  <c:v>-3.4100460867767342</c:v>
                </c:pt>
                <c:pt idx="43">
                  <c:v>-5.4472028912438333</c:v>
                </c:pt>
                <c:pt idx="44">
                  <c:v>-4.0082950690264374</c:v>
                </c:pt>
                <c:pt idx="45">
                  <c:v>-4.4171774893325519</c:v>
                </c:pt>
                <c:pt idx="46">
                  <c:v>-2.9645983327306613</c:v>
                </c:pt>
                <c:pt idx="47">
                  <c:v>-2.0592675014802979</c:v>
                </c:pt>
                <c:pt idx="48">
                  <c:v>-4.9020769852559773</c:v>
                </c:pt>
                <c:pt idx="49">
                  <c:v>-4.325912309263737</c:v>
                </c:pt>
                <c:pt idx="50">
                  <c:v>-3.4383682615245443</c:v>
                </c:pt>
                <c:pt idx="51">
                  <c:v>-6.3567627545025758</c:v>
                </c:pt>
                <c:pt idx="52">
                  <c:v>-5.8632026949169846</c:v>
                </c:pt>
                <c:pt idx="53">
                  <c:v>-5.6207715755237651</c:v>
                </c:pt>
                <c:pt idx="54">
                  <c:v>-6.3101156166500783</c:v>
                </c:pt>
                <c:pt idx="55">
                  <c:v>-7.5496760502524705</c:v>
                </c:pt>
                <c:pt idx="56">
                  <c:v>-6.0643599483419797</c:v>
                </c:pt>
                <c:pt idx="57">
                  <c:v>-2.9013263480907758</c:v>
                </c:pt>
                <c:pt idx="58">
                  <c:v>-4.9497791426437008</c:v>
                </c:pt>
                <c:pt idx="59">
                  <c:v>-2.4191070342135106</c:v>
                </c:pt>
                <c:pt idx="60">
                  <c:v>-6.6233427629339801</c:v>
                </c:pt>
                <c:pt idx="61">
                  <c:v>-4.0556744996303875</c:v>
                </c:pt>
                <c:pt idx="62">
                  <c:v>-5.8063180857183161</c:v>
                </c:pt>
              </c:numCache>
            </c:numRef>
          </c:xVal>
          <c:yVal>
            <c:numRef>
              <c:f>'OPR Event Data'!$J$23:$J$85</c:f>
              <c:numCache>
                <c:formatCode>0%</c:formatCode>
                <c:ptCount val="63"/>
                <c:pt idx="0">
                  <c:v>1</c:v>
                </c:pt>
                <c:pt idx="1">
                  <c:v>0.7371670228064291</c:v>
                </c:pt>
                <c:pt idx="2">
                  <c:v>0.65720829457897156</c:v>
                </c:pt>
                <c:pt idx="3">
                  <c:v>0.65027646277106599</c:v>
                </c:pt>
                <c:pt idx="4">
                  <c:v>0.59822500846077653</c:v>
                </c:pt>
                <c:pt idx="5">
                  <c:v>0.54850813789473463</c:v>
                </c:pt>
                <c:pt idx="6">
                  <c:v>0.36548594926098771</c:v>
                </c:pt>
                <c:pt idx="7">
                  <c:v>0.3611151410001544</c:v>
                </c:pt>
                <c:pt idx="8">
                  <c:v>0.34103822240919712</c:v>
                </c:pt>
                <c:pt idx="9">
                  <c:v>0.33238065337920714</c:v>
                </c:pt>
                <c:pt idx="10">
                  <c:v>0.33078625142085094</c:v>
                </c:pt>
                <c:pt idx="11">
                  <c:v>0.31277721038972117</c:v>
                </c:pt>
                <c:pt idx="12">
                  <c:v>0.30119876161992604</c:v>
                </c:pt>
                <c:pt idx="13">
                  <c:v>0.29700427625765469</c:v>
                </c:pt>
                <c:pt idx="14">
                  <c:v>0.29261167585584802</c:v>
                </c:pt>
                <c:pt idx="15">
                  <c:v>0.27382974463110465</c:v>
                </c:pt>
                <c:pt idx="16">
                  <c:v>0.27311726435912836</c:v>
                </c:pt>
                <c:pt idx="17">
                  <c:v>0.24897994981044921</c:v>
                </c:pt>
                <c:pt idx="18">
                  <c:v>0.24677262414779941</c:v>
                </c:pt>
                <c:pt idx="19">
                  <c:v>0.24217611675855846</c:v>
                </c:pt>
                <c:pt idx="20">
                  <c:v>0.23857826055659298</c:v>
                </c:pt>
                <c:pt idx="21">
                  <c:v>0.23494361351798951</c:v>
                </c:pt>
                <c:pt idx="22">
                  <c:v>0.22481019795297885</c:v>
                </c:pt>
                <c:pt idx="23">
                  <c:v>0.22220325514115064</c:v>
                </c:pt>
                <c:pt idx="24">
                  <c:v>0.21808518231392748</c:v>
                </c:pt>
                <c:pt idx="25">
                  <c:v>0.21091409859795243</c:v>
                </c:pt>
                <c:pt idx="26">
                  <c:v>0.19739410220689368</c:v>
                </c:pt>
                <c:pt idx="27">
                  <c:v>0.19144579514543308</c:v>
                </c:pt>
                <c:pt idx="28">
                  <c:v>0.1893129016903356</c:v>
                </c:pt>
                <c:pt idx="29">
                  <c:v>0.18783933562826907</c:v>
                </c:pt>
                <c:pt idx="30">
                  <c:v>0.18749072343370329</c:v>
                </c:pt>
                <c:pt idx="31">
                  <c:v>0.18712516837842974</c:v>
                </c:pt>
                <c:pt idx="32">
                  <c:v>0.1812176642625126</c:v>
                </c:pt>
                <c:pt idx="33">
                  <c:v>0.17877541856956211</c:v>
                </c:pt>
                <c:pt idx="34">
                  <c:v>0.17315309505262094</c:v>
                </c:pt>
                <c:pt idx="35">
                  <c:v>0.16694823611314794</c:v>
                </c:pt>
                <c:pt idx="36">
                  <c:v>0.16567803023735486</c:v>
                </c:pt>
                <c:pt idx="37">
                  <c:v>0.15035957137829634</c:v>
                </c:pt>
                <c:pt idx="38">
                  <c:v>0.15003626340959891</c:v>
                </c:pt>
                <c:pt idx="39">
                  <c:v>0.14312712622011145</c:v>
                </c:pt>
                <c:pt idx="40">
                  <c:v>0.13780090691757238</c:v>
                </c:pt>
                <c:pt idx="41">
                  <c:v>0.11307433169867868</c:v>
                </c:pt>
                <c:pt idx="42">
                  <c:v>0.10992391115282085</c:v>
                </c:pt>
                <c:pt idx="43">
                  <c:v>0.1094878464146013</c:v>
                </c:pt>
                <c:pt idx="44">
                  <c:v>0.10841079929802155</c:v>
                </c:pt>
                <c:pt idx="45">
                  <c:v>0.10431736451856931</c:v>
                </c:pt>
                <c:pt idx="46">
                  <c:v>9.7855641261923837E-2</c:v>
                </c:pt>
                <c:pt idx="47">
                  <c:v>9.7700837781393352E-2</c:v>
                </c:pt>
                <c:pt idx="48">
                  <c:v>9.5807872627027127E-2</c:v>
                </c:pt>
                <c:pt idx="49">
                  <c:v>8.2369865588931182E-2</c:v>
                </c:pt>
                <c:pt idx="50">
                  <c:v>7.768432189594579E-2</c:v>
                </c:pt>
                <c:pt idx="51">
                  <c:v>7.553709179607708E-2</c:v>
                </c:pt>
                <c:pt idx="52">
                  <c:v>7.329849217222173E-2</c:v>
                </c:pt>
                <c:pt idx="53">
                  <c:v>6.1089431299842241E-2</c:v>
                </c:pt>
                <c:pt idx="54">
                  <c:v>5.1518490277536209E-2</c:v>
                </c:pt>
                <c:pt idx="55">
                  <c:v>4.0786086504117018E-2</c:v>
                </c:pt>
                <c:pt idx="56">
                  <c:v>3.8915440655957825E-2</c:v>
                </c:pt>
                <c:pt idx="57">
                  <c:v>3.7163394832754201E-2</c:v>
                </c:pt>
                <c:pt idx="58">
                  <c:v>2.8165666309274615E-2</c:v>
                </c:pt>
                <c:pt idx="59">
                  <c:v>2.7322296264633558E-2</c:v>
                </c:pt>
                <c:pt idx="60">
                  <c:v>1.5463510927911733E-2</c:v>
                </c:pt>
                <c:pt idx="61">
                  <c:v>9.7042029188791293E-3</c:v>
                </c:pt>
                <c:pt idx="62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1126016"/>
        <c:axId val="301127936"/>
      </c:scatterChart>
      <c:valAx>
        <c:axId val="301126016"/>
        <c:scaling>
          <c:orientation val="minMax"/>
          <c:max val="1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SNR (dB)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301127936"/>
        <c:crossesAt val="-10"/>
        <c:crossBetween val="midCat"/>
      </c:valAx>
      <c:valAx>
        <c:axId val="301127936"/>
        <c:scaling>
          <c:orientation val="minMax"/>
          <c:max val="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Event OPR Average</a:t>
                </a:r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nextTo"/>
        <c:crossAx val="301126016"/>
        <c:crossesAt val="-10"/>
        <c:crossBetween val="midCat"/>
      </c:valAx>
    </c:plotArea>
    <c:plotVisOnly val="1"/>
    <c:dispBlanksAs val="gap"/>
    <c:showDLblsOverMax val="0"/>
  </c:chart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en-US"/>
              <a:t>2010 FRC Event</a:t>
            </a:r>
            <a:r>
              <a:rPr lang="en-US" baseline="0"/>
              <a:t> Data</a:t>
            </a:r>
          </a:p>
        </c:rich>
      </c:tx>
      <c:layout>
        <c:manualLayout>
          <c:xMode val="edge"/>
          <c:yMode val="edge"/>
          <c:x val="0.18363693064547529"/>
          <c:y val="2.7491454248854054E-2"/>
        </c:manualLayout>
      </c:layout>
      <c:overlay val="1"/>
    </c:title>
    <c:autoTitleDeleted val="0"/>
    <c:plotArea>
      <c:layout/>
      <c:scatterChart>
        <c:scatterStyle val="lineMarker"/>
        <c:varyColors val="0"/>
        <c:ser>
          <c:idx val="1"/>
          <c:order val="0"/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0070C0"/>
              </a:solidFill>
              <a:ln>
                <a:solidFill>
                  <a:schemeClr val="accent1"/>
                </a:solidFill>
              </a:ln>
            </c:spPr>
          </c:marker>
          <c:dPt>
            <c:idx val="1"/>
            <c:marker>
              <c:spPr>
                <a:solidFill>
                  <a:srgbClr val="FFFF00"/>
                </a:solidFill>
                <a:ln>
                  <a:solidFill>
                    <a:schemeClr val="accent1"/>
                  </a:solidFill>
                </a:ln>
              </c:spPr>
            </c:marker>
            <c:bubble3D val="0"/>
          </c:dPt>
          <c:dPt>
            <c:idx val="2"/>
            <c:marker>
              <c:spPr>
                <a:solidFill>
                  <a:srgbClr val="FF0000"/>
                </a:solidFill>
                <a:ln>
                  <a:solidFill>
                    <a:schemeClr val="accent1"/>
                  </a:solidFill>
                </a:ln>
              </c:spPr>
            </c:marker>
            <c:bubble3D val="0"/>
          </c:dPt>
          <c:dPt>
            <c:idx val="3"/>
            <c:marker>
              <c:spPr>
                <a:solidFill>
                  <a:srgbClr val="FF0000"/>
                </a:solidFill>
                <a:ln>
                  <a:solidFill>
                    <a:schemeClr val="accent1"/>
                  </a:solidFill>
                </a:ln>
              </c:spPr>
            </c:marker>
            <c:bubble3D val="0"/>
          </c:dPt>
          <c:dPt>
            <c:idx val="4"/>
            <c:marker>
              <c:spPr>
                <a:solidFill>
                  <a:srgbClr val="FF0000"/>
                </a:solidFill>
                <a:ln>
                  <a:solidFill>
                    <a:schemeClr val="accent1"/>
                  </a:solidFill>
                </a:ln>
              </c:spPr>
            </c:marker>
            <c:bubble3D val="0"/>
          </c:dPt>
          <c:dPt>
            <c:idx val="5"/>
            <c:marker>
              <c:spPr>
                <a:solidFill>
                  <a:srgbClr val="FF0000"/>
                </a:solidFill>
                <a:ln>
                  <a:solidFill>
                    <a:schemeClr val="accent1"/>
                  </a:solidFill>
                </a:ln>
              </c:spPr>
            </c:marker>
            <c:bubble3D val="0"/>
          </c:dPt>
          <c:dPt>
            <c:idx val="6"/>
            <c:marker>
              <c:spPr>
                <a:solidFill>
                  <a:srgbClr val="FFFF00"/>
                </a:solidFill>
                <a:ln>
                  <a:solidFill>
                    <a:schemeClr val="accent1"/>
                  </a:solidFill>
                </a:ln>
              </c:spPr>
            </c:marker>
            <c:bubble3D val="0"/>
          </c:dPt>
          <c:dPt>
            <c:idx val="8"/>
            <c:bubble3D val="0"/>
          </c:dPt>
          <c:dPt>
            <c:idx val="9"/>
            <c:marker>
              <c:spPr>
                <a:solidFill>
                  <a:srgbClr val="FFFF00"/>
                </a:solidFill>
                <a:ln>
                  <a:solidFill>
                    <a:schemeClr val="accent1"/>
                  </a:solidFill>
                </a:ln>
              </c:spPr>
            </c:marker>
            <c:bubble3D val="0"/>
          </c:dPt>
          <c:dPt>
            <c:idx val="13"/>
            <c:marker>
              <c:spPr>
                <a:solidFill>
                  <a:srgbClr val="FFFF00"/>
                </a:solidFill>
                <a:ln>
                  <a:solidFill>
                    <a:schemeClr val="accent1"/>
                  </a:solidFill>
                </a:ln>
              </c:spPr>
            </c:marker>
            <c:bubble3D val="0"/>
          </c:dPt>
          <c:dPt>
            <c:idx val="25"/>
            <c:marker>
              <c:spPr>
                <a:solidFill>
                  <a:srgbClr val="FFFF00"/>
                </a:solidFill>
                <a:ln>
                  <a:solidFill>
                    <a:schemeClr val="accent1"/>
                  </a:solidFill>
                </a:ln>
              </c:spPr>
            </c:marker>
            <c:bubble3D val="0"/>
          </c:dPt>
          <c:dPt>
            <c:idx val="27"/>
            <c:bubble3D val="0"/>
          </c:dPt>
          <c:dPt>
            <c:idx val="38"/>
            <c:marker>
              <c:spPr>
                <a:solidFill>
                  <a:srgbClr val="FFFF00"/>
                </a:solidFill>
                <a:ln>
                  <a:solidFill>
                    <a:schemeClr val="accent1"/>
                  </a:solidFill>
                </a:ln>
              </c:spPr>
            </c:marker>
            <c:bubble3D val="0"/>
          </c:dPt>
          <c:dPt>
            <c:idx val="48"/>
            <c:marker>
              <c:spPr>
                <a:solidFill>
                  <a:srgbClr val="FFFF00"/>
                </a:solidFill>
                <a:ln>
                  <a:solidFill>
                    <a:schemeClr val="accent1"/>
                  </a:solidFill>
                </a:ln>
              </c:spPr>
            </c:marker>
            <c:bubble3D val="0"/>
          </c:dPt>
          <c:dPt>
            <c:idx val="51"/>
            <c:marker>
              <c:spPr>
                <a:solidFill>
                  <a:srgbClr val="FFFF00"/>
                </a:solidFill>
                <a:ln>
                  <a:solidFill>
                    <a:schemeClr val="accent1"/>
                  </a:solidFill>
                </a:ln>
              </c:spPr>
            </c:marker>
            <c:bubble3D val="0"/>
          </c:dPt>
          <c:dLbls>
            <c:dLbl>
              <c:idx val="0"/>
              <c:layout/>
              <c:tx>
                <c:strRef>
                  <c:f>'OPR Event Data'!$M$23</c:f>
                  <c:strCache>
                    <c:ptCount val="1"/>
                    <c:pt idx="0">
                      <c:v>IRI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'OPR Event Data'!$M$24</c:f>
                  <c:strCache>
                    <c:ptCount val="1"/>
                    <c:pt idx="0">
                      <c:v>MichiganState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'OPR Event Data'!$M$25</c:f>
                  <c:strCache>
                    <c:ptCount val="1"/>
                    <c:pt idx="0">
                      <c:v>Archimedes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'OPR Event Data'!$M$26</c:f>
                  <c:strCache>
                    <c:ptCount val="1"/>
                    <c:pt idx="0">
                      <c:v>Curie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'OPR Event Data'!$M$27</c:f>
                  <c:strCache>
                    <c:ptCount val="1"/>
                    <c:pt idx="0">
                      <c:v>Galileo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'OPR Event Data'!$M$28</c:f>
                  <c:strCache>
                    <c:ptCount val="1"/>
                    <c:pt idx="0">
                      <c:v>Newton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'OPR Event Data'!$M$29</c:f>
                  <c:strCache>
                    <c:ptCount val="1"/>
                    <c:pt idx="0">
                      <c:v>Troy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'OPR Event Data'!$M$30</c:f>
                  <c:strCache>
                    <c:ptCount val="1"/>
                    <c:pt idx="0">
                      <c:v>Waterloo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strRef>
                  <c:f>'OPR Event Data'!$M$31</c:f>
                  <c:strCache>
                    <c:ptCount val="1"/>
                    <c:pt idx="0">
                      <c:v>Connecticut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strRef>
                  <c:f>'OPR Event Data'!$M$32</c:f>
                  <c:strCache>
                    <c:ptCount val="1"/>
                    <c:pt idx="0">
                      <c:v>WestMichigan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0"/>
                  <c:y val="1.0088403007392655E-2"/>
                </c:manualLayout>
              </c:layout>
              <c:tx>
                <c:strRef>
                  <c:f>'OPR Event Data'!$M$33</c:f>
                  <c:strCache>
                    <c:ptCount val="1"/>
                    <c:pt idx="0">
                      <c:v>Philadelphia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strRef>
                  <c:f>'OPR Event Data'!$M$34</c:f>
                  <c:strCache>
                    <c:ptCount val="1"/>
                    <c:pt idx="0">
                      <c:v>Toronto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strRef>
                  <c:f>'OPR Event Data'!$M$35</c:f>
                  <c:strCache>
                    <c:ptCount val="1"/>
                    <c:pt idx="0">
                      <c:v>LasVegas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strRef>
                  <c:f>'OPR Event Data'!$M$36</c:f>
                  <c:strCache>
                    <c:ptCount val="1"/>
                    <c:pt idx="0">
                      <c:v>Detroit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strRef>
                  <c:f>'OPR Event Data'!$M$37</c:f>
                  <c:strCache>
                    <c:ptCount val="1"/>
                    <c:pt idx="0">
                      <c:v>St.Louis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tx>
                <c:strRef>
                  <c:f>'OPR Event Data'!$M$38</c:f>
                  <c:strCache>
                    <c:ptCount val="1"/>
                    <c:pt idx="0">
                      <c:v>Boilermaker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/>
              <c:tx>
                <c:strRef>
                  <c:f>'OPR Event Data'!$M$39</c:f>
                  <c:strCache>
                    <c:ptCount val="1"/>
                    <c:pt idx="0">
                      <c:v>Pittsburgh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/>
              <c:tx>
                <c:strRef>
                  <c:f>'OPR Event Data'!$M$40</c:f>
                  <c:strCache>
                    <c:ptCount val="1"/>
                    <c:pt idx="0">
                      <c:v>Florida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/>
              <c:tx>
                <c:strRef>
                  <c:f>'OPR Event Data'!$M$41</c:f>
                  <c:strCache>
                    <c:ptCount val="1"/>
                    <c:pt idx="0">
                      <c:v>Wisconsin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/>
              <c:tx>
                <c:strRef>
                  <c:f>'OPR Event Data'!$M$42</c:f>
                  <c:strCache>
                    <c:ptCount val="1"/>
                    <c:pt idx="0">
                      <c:v>LosAngeles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/>
              <c:tx>
                <c:strRef>
                  <c:f>'OPR Event Data'!$M$43</c:f>
                  <c:strCache>
                    <c:ptCount val="1"/>
                    <c:pt idx="0">
                      <c:v>NorthCarolina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/>
              <c:tx>
                <c:strRef>
                  <c:f>'OPR Event Data'!$M$44</c:f>
                  <c:strCache>
                    <c:ptCount val="1"/>
                    <c:pt idx="0">
                      <c:v>Sacramento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/>
              <c:tx>
                <c:strRef>
                  <c:f>'OPR Event Data'!$M$45</c:f>
                  <c:strCache>
                    <c:ptCount val="1"/>
                    <c:pt idx="0">
                      <c:v>Boston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/>
              <c:tx>
                <c:strRef>
                  <c:f>'OPR Event Data'!$M$46</c:f>
                  <c:strCache>
                    <c:ptCount val="1"/>
                    <c:pt idx="0">
                      <c:v>10000Lakes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layout/>
              <c:tx>
                <c:strRef>
                  <c:f>'OPR Event Data'!$M$47</c:f>
                  <c:strCache>
                    <c:ptCount val="1"/>
                    <c:pt idx="0">
                      <c:v>SiliconValley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/>
              <c:tx>
                <c:strRef>
                  <c:f>'OPR Event Data'!$M$48</c:f>
                  <c:strCache>
                    <c:ptCount val="1"/>
                    <c:pt idx="0">
                      <c:v>Kettering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layout/>
              <c:tx>
                <c:strRef>
                  <c:f>'OPR Event Data'!$M$49</c:f>
                  <c:strCache>
                    <c:ptCount val="1"/>
                    <c:pt idx="0">
                      <c:v>Midwest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layout/>
              <c:tx>
                <c:strRef>
                  <c:f>'OPR Event Data'!$M$50</c:f>
                  <c:strCache>
                    <c:ptCount val="1"/>
                    <c:pt idx="0">
                      <c:v>Hawaii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layout/>
              <c:tx>
                <c:strRef>
                  <c:f>'OPR Event Data'!$M$51</c:f>
                  <c:strCache>
                    <c:ptCount val="1"/>
                    <c:pt idx="0">
                      <c:v>LongIsland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9"/>
              <c:layout/>
              <c:tx>
                <c:strRef>
                  <c:f>'OPR Event Data'!$M$52</c:f>
                  <c:strCache>
                    <c:ptCount val="1"/>
                    <c:pt idx="0">
                      <c:v>BAE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0"/>
              <c:layout/>
              <c:tx>
                <c:strRef>
                  <c:f>'OPR Event Data'!$M$53</c:f>
                  <c:strCache>
                    <c:ptCount val="1"/>
                    <c:pt idx="0">
                      <c:v>Palmetto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1"/>
              <c:layout/>
              <c:tx>
                <c:strRef>
                  <c:f>'OPR Event Data'!$M$54</c:f>
                  <c:strCache>
                    <c:ptCount val="1"/>
                    <c:pt idx="0">
                      <c:v>Buckeye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2"/>
              <c:layout/>
              <c:tx>
                <c:strRef>
                  <c:f>'OPR Event Data'!$M$55</c:f>
                  <c:strCache>
                    <c:ptCount val="1"/>
                    <c:pt idx="0">
                      <c:v>Chesapeake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3"/>
              <c:layout/>
              <c:tx>
                <c:strRef>
                  <c:f>'OPR Event Data'!$M$56</c:f>
                  <c:strCache>
                    <c:ptCount val="1"/>
                    <c:pt idx="0">
                      <c:v>NewJersey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4"/>
              <c:layout/>
              <c:tx>
                <c:strRef>
                  <c:f>'OPR Event Data'!$M$57</c:f>
                  <c:strCache>
                    <c:ptCount val="1"/>
                    <c:pt idx="0">
                      <c:v>FingerLakes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5"/>
              <c:layout/>
              <c:tx>
                <c:strRef>
                  <c:f>'OPR Event Data'!$M$58</c:f>
                  <c:strCache>
                    <c:ptCount val="1"/>
                    <c:pt idx="0">
                      <c:v>Virginia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6"/>
              <c:layout/>
              <c:tx>
                <c:strRef>
                  <c:f>'OPR Event Data'!$M$59</c:f>
                  <c:strCache>
                    <c:ptCount val="1"/>
                    <c:pt idx="0">
                      <c:v>Oregon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7"/>
              <c:layout/>
              <c:tx>
                <c:strRef>
                  <c:f>'OPR Event Data'!$M$60</c:f>
                  <c:strCache>
                    <c:ptCount val="1"/>
                    <c:pt idx="0">
                      <c:v>KansasCity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8"/>
              <c:layout/>
              <c:tx>
                <c:strRef>
                  <c:f>'OPR Event Data'!$M$61</c:f>
                  <c:strCache>
                    <c:ptCount val="1"/>
                    <c:pt idx="0">
                      <c:v>AnnArbor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9"/>
              <c:layout/>
              <c:tx>
                <c:strRef>
                  <c:f>'OPR Event Data'!$M$62</c:f>
                  <c:strCache>
                    <c:ptCount val="1"/>
                    <c:pt idx="0">
                      <c:v>NorthStar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0"/>
              <c:layout/>
              <c:tx>
                <c:strRef>
                  <c:f>'OPR Event Data'!$M$63</c:f>
                  <c:strCache>
                    <c:ptCount val="1"/>
                    <c:pt idx="0">
                      <c:v>Dallas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1"/>
              <c:layout/>
              <c:tx>
                <c:strRef>
                  <c:f>'OPR Event Data'!$M$64</c:f>
                  <c:strCache>
                    <c:ptCount val="1"/>
                    <c:pt idx="0">
                      <c:v>Oklahoma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2"/>
              <c:layout/>
              <c:tx>
                <c:strRef>
                  <c:f>'OPR Event Data'!$M$65</c:f>
                  <c:strCache>
                    <c:ptCount val="1"/>
                    <c:pt idx="0">
                      <c:v>Arizona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3"/>
              <c:layout/>
              <c:tx>
                <c:strRef>
                  <c:f>'OPR Event Data'!$M$66</c:f>
                  <c:strCache>
                    <c:ptCount val="1"/>
                    <c:pt idx="0">
                      <c:v>LoneStar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4"/>
              <c:layout/>
              <c:tx>
                <c:strRef>
                  <c:f>'OPR Event Data'!$M$67</c:f>
                  <c:strCache>
                    <c:ptCount val="1"/>
                    <c:pt idx="0">
                      <c:v>WPI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5"/>
              <c:layout/>
              <c:tx>
                <c:strRef>
                  <c:f>'OPR Event Data'!$M$68</c:f>
                  <c:strCache>
                    <c:ptCount val="1"/>
                    <c:pt idx="0">
                      <c:v>Seattle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6"/>
              <c:layout/>
              <c:tx>
                <c:strRef>
                  <c:f>'OPR Event Data'!$M$69</c:f>
                  <c:strCache>
                    <c:ptCount val="1"/>
                    <c:pt idx="0">
                      <c:v>SanDiego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7"/>
              <c:layout/>
              <c:tx>
                <c:strRef>
                  <c:f>'OPR Event Data'!$M$70</c:f>
                  <c:strCache>
                    <c:ptCount val="1"/>
                    <c:pt idx="0">
                      <c:v>Utah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8"/>
              <c:layout/>
              <c:tx>
                <c:strRef>
                  <c:f>'OPR Event Data'!$M$71</c:f>
                  <c:strCache>
                    <c:ptCount val="1"/>
                    <c:pt idx="0">
                      <c:v>TraverseCity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9"/>
              <c:layout/>
              <c:tx>
                <c:strRef>
                  <c:f>'OPR Event Data'!$M$72</c:f>
                  <c:strCache>
                    <c:ptCount val="1"/>
                    <c:pt idx="0">
                      <c:v>Colorado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0"/>
              <c:layout/>
              <c:tx>
                <c:strRef>
                  <c:f>'OPR Event Data'!$M$73</c:f>
                  <c:strCache>
                    <c:ptCount val="1"/>
                    <c:pt idx="0">
                      <c:v>Bayou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1"/>
              <c:layout/>
              <c:tx>
                <c:strRef>
                  <c:f>'OPR Event Data'!$M$74</c:f>
                  <c:strCache>
                    <c:ptCount val="1"/>
                    <c:pt idx="0">
                      <c:v>CassTech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2"/>
              <c:layout/>
              <c:tx>
                <c:strRef>
                  <c:f>'OPR Event Data'!$M$75</c:f>
                  <c:strCache>
                    <c:ptCount val="1"/>
                    <c:pt idx="0">
                      <c:v>WashingtonDC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3"/>
              <c:layout/>
              <c:tx>
                <c:strRef>
                  <c:f>'OPR Event Data'!$M$76</c:f>
                  <c:strCache>
                    <c:ptCount val="1"/>
                    <c:pt idx="0">
                      <c:v>NewYorkCity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4"/>
              <c:layout/>
              <c:tx>
                <c:strRef>
                  <c:f>'OPR Event Data'!$M$77</c:f>
                  <c:strCache>
                    <c:ptCount val="1"/>
                    <c:pt idx="0">
                      <c:v>Peachtree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500" baseline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'OPR Event Data'!$N$23:$N$77</c:f>
              <c:numCache>
                <c:formatCode>0.00</c:formatCode>
                <c:ptCount val="55"/>
                <c:pt idx="0">
                  <c:v>2.16488956039731</c:v>
                </c:pt>
                <c:pt idx="1">
                  <c:v>2.0519775085577776</c:v>
                </c:pt>
                <c:pt idx="2">
                  <c:v>3.0140763379937701</c:v>
                </c:pt>
                <c:pt idx="3">
                  <c:v>3.0545064247716791</c:v>
                </c:pt>
                <c:pt idx="4">
                  <c:v>2.0336762715371552</c:v>
                </c:pt>
                <c:pt idx="5">
                  <c:v>1.0701924827714009</c:v>
                </c:pt>
                <c:pt idx="6">
                  <c:v>-1.5023678100309212</c:v>
                </c:pt>
                <c:pt idx="7">
                  <c:v>-2.5133067068341881</c:v>
                </c:pt>
                <c:pt idx="8">
                  <c:v>0.83970349860069682</c:v>
                </c:pt>
                <c:pt idx="9">
                  <c:v>0.8406150193053713</c:v>
                </c:pt>
                <c:pt idx="10">
                  <c:v>0.55381722471154915</c:v>
                </c:pt>
                <c:pt idx="11">
                  <c:v>-2.8304532427914624</c:v>
                </c:pt>
                <c:pt idx="12">
                  <c:v>-2.6945820678650598</c:v>
                </c:pt>
                <c:pt idx="13">
                  <c:v>-0.24440002721585832</c:v>
                </c:pt>
                <c:pt idx="14">
                  <c:v>-0.23265845743065836</c:v>
                </c:pt>
                <c:pt idx="15">
                  <c:v>0.4986011487525851</c:v>
                </c:pt>
                <c:pt idx="16">
                  <c:v>-1.9085798588549556</c:v>
                </c:pt>
                <c:pt idx="17">
                  <c:v>-1.2894254699993837</c:v>
                </c:pt>
                <c:pt idx="18">
                  <c:v>0.37548065022226618</c:v>
                </c:pt>
                <c:pt idx="19">
                  <c:v>-1.8078298265094574</c:v>
                </c:pt>
                <c:pt idx="20">
                  <c:v>-0.71437887396743405</c:v>
                </c:pt>
                <c:pt idx="21">
                  <c:v>-0.25471723888336595</c:v>
                </c:pt>
                <c:pt idx="22">
                  <c:v>-1.1238336376745111</c:v>
                </c:pt>
                <c:pt idx="23">
                  <c:v>-2.3983514573624345</c:v>
                </c:pt>
                <c:pt idx="24">
                  <c:v>-1.6841335608480656</c:v>
                </c:pt>
                <c:pt idx="25">
                  <c:v>-3.3105667956978251</c:v>
                </c:pt>
                <c:pt idx="26">
                  <c:v>-3.4445136456567607</c:v>
                </c:pt>
                <c:pt idx="27">
                  <c:v>-1.5597939109643268</c:v>
                </c:pt>
                <c:pt idx="28">
                  <c:v>-1.9142722889511643</c:v>
                </c:pt>
                <c:pt idx="29">
                  <c:v>-0.69517056252280307</c:v>
                </c:pt>
                <c:pt idx="30">
                  <c:v>-0.23136524940303685</c:v>
                </c:pt>
                <c:pt idx="31">
                  <c:v>-1.9549640757968829</c:v>
                </c:pt>
                <c:pt idx="32">
                  <c:v>-0.91299767051496061</c:v>
                </c:pt>
                <c:pt idx="33">
                  <c:v>-2.8473147620259787</c:v>
                </c:pt>
                <c:pt idx="34">
                  <c:v>-2.8819464165396851</c:v>
                </c:pt>
                <c:pt idx="35">
                  <c:v>-2.756779529725184</c:v>
                </c:pt>
                <c:pt idx="36">
                  <c:v>-0.71425912394443292</c:v>
                </c:pt>
                <c:pt idx="37">
                  <c:v>-3.1719504295305558</c:v>
                </c:pt>
                <c:pt idx="38">
                  <c:v>-3.2608844618456296</c:v>
                </c:pt>
                <c:pt idx="39">
                  <c:v>-2.6819487985195329</c:v>
                </c:pt>
                <c:pt idx="40">
                  <c:v>-3.8448894297869645</c:v>
                </c:pt>
                <c:pt idx="41">
                  <c:v>-0.92774895530382873</c:v>
                </c:pt>
                <c:pt idx="42">
                  <c:v>-2.7794963954012362</c:v>
                </c:pt>
                <c:pt idx="43">
                  <c:v>-4.6025685199389095</c:v>
                </c:pt>
                <c:pt idx="44">
                  <c:v>-2.3070948034381402</c:v>
                </c:pt>
                <c:pt idx="45">
                  <c:v>-2.4176888796632694</c:v>
                </c:pt>
                <c:pt idx="46">
                  <c:v>-1.5081920553995489</c:v>
                </c:pt>
                <c:pt idx="47">
                  <c:v>-2.1585971742699228</c:v>
                </c:pt>
                <c:pt idx="48">
                  <c:v>-1.6231723184489741</c:v>
                </c:pt>
                <c:pt idx="49">
                  <c:v>-3.9557157473697062</c:v>
                </c:pt>
                <c:pt idx="50">
                  <c:v>-2.8061660104224249</c:v>
                </c:pt>
                <c:pt idx="51">
                  <c:v>-4.1277446103153608</c:v>
                </c:pt>
                <c:pt idx="52">
                  <c:v>-2.8298695000483169</c:v>
                </c:pt>
                <c:pt idx="53">
                  <c:v>-4.8833547426491055</c:v>
                </c:pt>
                <c:pt idx="54">
                  <c:v>-2.0720182433445125</c:v>
                </c:pt>
              </c:numCache>
            </c:numRef>
          </c:xVal>
          <c:yVal>
            <c:numRef>
              <c:f>'OPR Event Data'!$P$23:$P$77</c:f>
              <c:numCache>
                <c:formatCode>0%</c:formatCode>
                <c:ptCount val="55"/>
                <c:pt idx="0">
                  <c:v>1</c:v>
                </c:pt>
                <c:pt idx="1">
                  <c:v>0.77024874315045977</c:v>
                </c:pt>
                <c:pt idx="2">
                  <c:v>0.71442538361591235</c:v>
                </c:pt>
                <c:pt idx="3">
                  <c:v>0.66132332215401401</c:v>
                </c:pt>
                <c:pt idx="4">
                  <c:v>0.61024048531065489</c:v>
                </c:pt>
                <c:pt idx="5">
                  <c:v>0.56671953916679418</c:v>
                </c:pt>
                <c:pt idx="6">
                  <c:v>0.40962152512841449</c:v>
                </c:pt>
                <c:pt idx="7">
                  <c:v>0.38558517378874524</c:v>
                </c:pt>
                <c:pt idx="8">
                  <c:v>0.34562860985412114</c:v>
                </c:pt>
                <c:pt idx="9">
                  <c:v>0.33625551982659407</c:v>
                </c:pt>
                <c:pt idx="10">
                  <c:v>0.32859039055673112</c:v>
                </c:pt>
                <c:pt idx="11">
                  <c:v>0.31604398119814664</c:v>
                </c:pt>
                <c:pt idx="12">
                  <c:v>0.30288496320609859</c:v>
                </c:pt>
                <c:pt idx="13">
                  <c:v>0.27343188784694894</c:v>
                </c:pt>
                <c:pt idx="14">
                  <c:v>0.23583119061036972</c:v>
                </c:pt>
                <c:pt idx="15">
                  <c:v>0.23159432856717016</c:v>
                </c:pt>
                <c:pt idx="16">
                  <c:v>0.22918887684036127</c:v>
                </c:pt>
                <c:pt idx="17">
                  <c:v>0.22273329817264001</c:v>
                </c:pt>
                <c:pt idx="18">
                  <c:v>0.21448366073038352</c:v>
                </c:pt>
                <c:pt idx="19">
                  <c:v>0.20601894426183323</c:v>
                </c:pt>
                <c:pt idx="20">
                  <c:v>0.20341493205651415</c:v>
                </c:pt>
                <c:pt idx="21">
                  <c:v>0.19325231084569028</c:v>
                </c:pt>
                <c:pt idx="22">
                  <c:v>0.1909581850216307</c:v>
                </c:pt>
                <c:pt idx="23">
                  <c:v>0.1884665217790569</c:v>
                </c:pt>
                <c:pt idx="24">
                  <c:v>0.18591752101336806</c:v>
                </c:pt>
                <c:pt idx="25">
                  <c:v>0.16814410131177193</c:v>
                </c:pt>
                <c:pt idx="26">
                  <c:v>0.1621717110795429</c:v>
                </c:pt>
                <c:pt idx="27">
                  <c:v>0.16175319130948124</c:v>
                </c:pt>
                <c:pt idx="28">
                  <c:v>0.15480956785164229</c:v>
                </c:pt>
                <c:pt idx="29">
                  <c:v>0.14815129878248204</c:v>
                </c:pt>
                <c:pt idx="30">
                  <c:v>0.14743921486042469</c:v>
                </c:pt>
                <c:pt idx="31">
                  <c:v>0.14636096421055214</c:v>
                </c:pt>
                <c:pt idx="32">
                  <c:v>0.13745042559125112</c:v>
                </c:pt>
                <c:pt idx="33">
                  <c:v>0.13381004389168002</c:v>
                </c:pt>
                <c:pt idx="34">
                  <c:v>0.13030262421080219</c:v>
                </c:pt>
                <c:pt idx="35">
                  <c:v>0.12794580799888555</c:v>
                </c:pt>
                <c:pt idx="36">
                  <c:v>0.11283825398280529</c:v>
                </c:pt>
                <c:pt idx="37">
                  <c:v>0.10761645921560065</c:v>
                </c:pt>
                <c:pt idx="38">
                  <c:v>0.1071363613164534</c:v>
                </c:pt>
                <c:pt idx="39">
                  <c:v>9.434331612916047E-2</c:v>
                </c:pt>
                <c:pt idx="40">
                  <c:v>8.9370733641149627E-2</c:v>
                </c:pt>
                <c:pt idx="41">
                  <c:v>8.5840992161375654E-2</c:v>
                </c:pt>
                <c:pt idx="42">
                  <c:v>8.2131210021744047E-2</c:v>
                </c:pt>
                <c:pt idx="43">
                  <c:v>8.2086473462922777E-2</c:v>
                </c:pt>
                <c:pt idx="44">
                  <c:v>6.7586243045640065E-2</c:v>
                </c:pt>
                <c:pt idx="45">
                  <c:v>6.6365560382960695E-2</c:v>
                </c:pt>
                <c:pt idx="46">
                  <c:v>6.5391244577819765E-2</c:v>
                </c:pt>
                <c:pt idx="47">
                  <c:v>6.3857612366910149E-2</c:v>
                </c:pt>
                <c:pt idx="48">
                  <c:v>6.2189540747478331E-2</c:v>
                </c:pt>
                <c:pt idx="49">
                  <c:v>5.7277587549775896E-2</c:v>
                </c:pt>
                <c:pt idx="50">
                  <c:v>5.1961504963343313E-2</c:v>
                </c:pt>
                <c:pt idx="51">
                  <c:v>5.0625178679989086E-2</c:v>
                </c:pt>
                <c:pt idx="52">
                  <c:v>2.4029740711621859E-2</c:v>
                </c:pt>
                <c:pt idx="53">
                  <c:v>2.0851535388770652E-2</c:v>
                </c:pt>
                <c:pt idx="54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9610240"/>
        <c:axId val="319620608"/>
      </c:scatterChart>
      <c:valAx>
        <c:axId val="319610240"/>
        <c:scaling>
          <c:orientation val="minMax"/>
          <c:max val="4"/>
          <c:min val="-6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SNR (dB)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319620608"/>
        <c:crosses val="autoZero"/>
        <c:crossBetween val="midCat"/>
      </c:valAx>
      <c:valAx>
        <c:axId val="319620608"/>
        <c:scaling>
          <c:orientation val="minMax"/>
          <c:max val="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Event OPR Average</a:t>
                </a:r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nextTo"/>
        <c:crossAx val="319610240"/>
        <c:crossesAt val="-6"/>
        <c:crossBetween val="midCat"/>
      </c:valAx>
    </c:plotArea>
    <c:plotVisOnly val="1"/>
    <c:dispBlanksAs val="gap"/>
    <c:showDLblsOverMax val="0"/>
  </c:chart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en-US"/>
              <a:t>2009 FRC Event</a:t>
            </a:r>
            <a:r>
              <a:rPr lang="en-US" baseline="0"/>
              <a:t> Data</a:t>
            </a:r>
            <a:endParaRPr lang="en-US"/>
          </a:p>
        </c:rich>
      </c:tx>
      <c:layout>
        <c:manualLayout>
          <c:xMode val="edge"/>
          <c:yMode val="edge"/>
          <c:x val="0.17587227138398118"/>
          <c:y val="2.749145424885405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7015331936399973E-2"/>
          <c:y val="1.2312935588644811E-2"/>
          <c:w val="0.88385170276078306"/>
          <c:h val="0.8842674294240745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7"/>
            <c:spPr>
              <a:solidFill>
                <a:schemeClr val="accent1"/>
              </a:solidFill>
            </c:spPr>
          </c:marker>
          <c:dPt>
            <c:idx val="1"/>
            <c:marker>
              <c:spPr>
                <a:solidFill>
                  <a:srgbClr val="FF0000"/>
                </a:solidFill>
              </c:spPr>
            </c:marker>
            <c:bubble3D val="0"/>
          </c:dPt>
          <c:dPt>
            <c:idx val="2"/>
            <c:marker>
              <c:spPr>
                <a:solidFill>
                  <a:srgbClr val="FF0000"/>
                </a:solidFill>
              </c:spPr>
            </c:marker>
            <c:bubble3D val="0"/>
          </c:dPt>
          <c:dPt>
            <c:idx val="3"/>
            <c:marker>
              <c:spPr>
                <a:solidFill>
                  <a:srgbClr val="FF0000"/>
                </a:solidFill>
              </c:spPr>
            </c:marker>
            <c:bubble3D val="0"/>
          </c:dPt>
          <c:dPt>
            <c:idx val="4"/>
            <c:marker>
              <c:spPr>
                <a:solidFill>
                  <a:srgbClr val="FF0000"/>
                </a:solidFill>
              </c:spPr>
            </c:marker>
            <c:bubble3D val="0"/>
          </c:dPt>
          <c:dPt>
            <c:idx val="5"/>
            <c:marker>
              <c:spPr>
                <a:solidFill>
                  <a:srgbClr val="FFFF00"/>
                </a:solidFill>
              </c:spPr>
            </c:marker>
            <c:bubble3D val="0"/>
          </c:dPt>
          <c:dPt>
            <c:idx val="6"/>
            <c:marker>
              <c:spPr>
                <a:solidFill>
                  <a:srgbClr val="FFFF00"/>
                </a:solidFill>
              </c:spPr>
            </c:marker>
            <c:bubble3D val="0"/>
          </c:dPt>
          <c:dPt>
            <c:idx val="11"/>
            <c:marker>
              <c:spPr>
                <a:solidFill>
                  <a:srgbClr val="FFFF00"/>
                </a:solidFill>
              </c:spPr>
            </c:marker>
            <c:bubble3D val="0"/>
          </c:dPt>
          <c:dPt>
            <c:idx val="18"/>
            <c:marker>
              <c:spPr>
                <a:solidFill>
                  <a:srgbClr val="FFFF00"/>
                </a:solidFill>
              </c:spPr>
            </c:marker>
            <c:bubble3D val="0"/>
          </c:dPt>
          <c:dPt>
            <c:idx val="22"/>
            <c:marker>
              <c:spPr>
                <a:solidFill>
                  <a:srgbClr val="FFFF00"/>
                </a:solidFill>
              </c:spPr>
            </c:marker>
            <c:bubble3D val="0"/>
          </c:dPt>
          <c:dPt>
            <c:idx val="26"/>
            <c:marker>
              <c:spPr>
                <a:solidFill>
                  <a:srgbClr val="FFFF00"/>
                </a:solidFill>
              </c:spPr>
            </c:marker>
            <c:bubble3D val="0"/>
          </c:dPt>
          <c:dPt>
            <c:idx val="30"/>
            <c:bubble3D val="0"/>
          </c:dPt>
          <c:dPt>
            <c:idx val="33"/>
            <c:marker>
              <c:spPr>
                <a:solidFill>
                  <a:srgbClr val="FFFF00"/>
                </a:solidFill>
              </c:spPr>
            </c:marker>
            <c:bubble3D val="0"/>
          </c:dPt>
          <c:dPt>
            <c:idx val="46"/>
            <c:marker>
              <c:spPr>
                <a:solidFill>
                  <a:srgbClr val="FFFF00"/>
                </a:solidFill>
              </c:spPr>
            </c:marker>
            <c:bubble3D val="0"/>
          </c:dPt>
          <c:dLbls>
            <c:dLbl>
              <c:idx val="0"/>
              <c:layout/>
              <c:tx>
                <c:strRef>
                  <c:f>'OPR Event Data'!$S$23</c:f>
                  <c:strCache>
                    <c:ptCount val="1"/>
                    <c:pt idx="0">
                      <c:v>IRI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'OPR Event Data'!$S$24</c:f>
                  <c:strCache>
                    <c:ptCount val="1"/>
                    <c:pt idx="0">
                      <c:v>Newton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'OPR Event Data'!$S$25</c:f>
                  <c:strCache>
                    <c:ptCount val="1"/>
                    <c:pt idx="0">
                      <c:v>Curie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'OPR Event Data'!$S$26</c:f>
                  <c:strCache>
                    <c:ptCount val="1"/>
                    <c:pt idx="0">
                      <c:v>Galileo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'OPR Event Data'!$S$27</c:f>
                  <c:strCache>
                    <c:ptCount val="1"/>
                    <c:pt idx="0">
                      <c:v>Archimedes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'OPR Event Data'!$S$28</c:f>
                  <c:strCache>
                    <c:ptCount val="1"/>
                    <c:pt idx="0">
                      <c:v>MichiganState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'OPR Event Data'!$S$29</c:f>
                  <c:strCache>
                    <c:ptCount val="1"/>
                    <c:pt idx="0">
                      <c:v>Troy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'OPR Event Data'!$S$30</c:f>
                  <c:strCache>
                    <c:ptCount val="1"/>
                    <c:pt idx="0">
                      <c:v>Boilermaker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strRef>
                  <c:f>'OPR Event Data'!$S$31</c:f>
                  <c:strCache>
                    <c:ptCount val="1"/>
                    <c:pt idx="0">
                      <c:v>Palmetto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strRef>
                  <c:f>'OPR Event Data'!$S$32</c:f>
                  <c:strCache>
                    <c:ptCount val="1"/>
                    <c:pt idx="0">
                      <c:v>Connecticut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strRef>
                  <c:f>'OPR Event Data'!$S$33</c:f>
                  <c:strCache>
                    <c:ptCount val="1"/>
                    <c:pt idx="0">
                      <c:v>Midwest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strRef>
                  <c:f>'OPR Event Data'!$S$34</c:f>
                  <c:strCache>
                    <c:ptCount val="1"/>
                    <c:pt idx="0">
                      <c:v>Lansing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strRef>
                  <c:f>'OPR Event Data'!$S$35</c:f>
                  <c:strCache>
                    <c:ptCount val="1"/>
                    <c:pt idx="0">
                      <c:v>Sacramento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strRef>
                  <c:f>'OPR Event Data'!$S$36</c:f>
                  <c:strCache>
                    <c:ptCount val="1"/>
                    <c:pt idx="0">
                      <c:v>Philadelphia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strRef>
                  <c:f>'OPR Event Data'!$S$37</c:f>
                  <c:strCache>
                    <c:ptCount val="1"/>
                    <c:pt idx="0">
                      <c:v>Chesapeake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tx>
                <c:strRef>
                  <c:f>'OPR Event Data'!$S$38</c:f>
                  <c:strCache>
                    <c:ptCount val="1"/>
                    <c:pt idx="0">
                      <c:v>Wisconsin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/>
              <c:tx>
                <c:strRef>
                  <c:f>'OPR Event Data'!$S$39</c:f>
                  <c:strCache>
                    <c:ptCount val="1"/>
                    <c:pt idx="0">
                      <c:v>Waterloo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/>
              <c:tx>
                <c:strRef>
                  <c:f>'OPR Event Data'!$S$40</c:f>
                  <c:strCache>
                    <c:ptCount val="1"/>
                    <c:pt idx="0">
                      <c:v>Toronto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/>
              <c:tx>
                <c:strRef>
                  <c:f>'OPR Event Data'!$S$41</c:f>
                  <c:strCache>
                    <c:ptCount val="1"/>
                    <c:pt idx="0">
                      <c:v>WestMichigan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/>
              <c:tx>
                <c:strRef>
                  <c:f>'OPR Event Data'!$S$42</c:f>
                  <c:strCache>
                    <c:ptCount val="1"/>
                    <c:pt idx="0">
                      <c:v>St.Louis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/>
              <c:tx>
                <c:strRef>
                  <c:f>'OPR Event Data'!$S$43</c:f>
                  <c:strCache>
                    <c:ptCount val="1"/>
                    <c:pt idx="0">
                      <c:v>Peachtree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/>
              <c:tx>
                <c:strRef>
                  <c:f>'OPR Event Data'!$S$44</c:f>
                  <c:strCache>
                    <c:ptCount val="1"/>
                    <c:pt idx="0">
                      <c:v>Bayou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/>
              <c:tx>
                <c:strRef>
                  <c:f>'OPR Event Data'!$S$45</c:f>
                  <c:strCache>
                    <c:ptCount val="1"/>
                    <c:pt idx="0">
                      <c:v>Detroit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/>
              <c:tx>
                <c:strRef>
                  <c:f>'OPR Event Data'!$S$46</c:f>
                  <c:strCache>
                    <c:ptCount val="1"/>
                    <c:pt idx="0">
                      <c:v>Florida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layout/>
              <c:tx>
                <c:strRef>
                  <c:f>'OPR Event Data'!$S$47</c:f>
                  <c:strCache>
                    <c:ptCount val="1"/>
                    <c:pt idx="0">
                      <c:v>BAE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0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/>
              <c:tx>
                <c:strRef>
                  <c:f>'OPR Event Data'!$S$48</c:f>
                  <c:strCache>
                    <c:ptCount val="1"/>
                    <c:pt idx="0">
                      <c:v>LasVegas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layout/>
              <c:tx>
                <c:strRef>
                  <c:f>'OPR Event Data'!$S$49</c:f>
                  <c:strCache>
                    <c:ptCount val="1"/>
                    <c:pt idx="0">
                      <c:v>CassTech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layout/>
              <c:tx>
                <c:strRef>
                  <c:f>'OPR Event Data'!$S$50</c:f>
                  <c:strCache>
                    <c:ptCount val="1"/>
                    <c:pt idx="0">
                      <c:v>Pittsburgh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layout/>
              <c:tx>
                <c:strRef>
                  <c:f>'OPR Event Data'!$S$51</c:f>
                  <c:strCache>
                    <c:ptCount val="1"/>
                    <c:pt idx="0">
                      <c:v>NorthStar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9"/>
              <c:layout/>
              <c:tx>
                <c:strRef>
                  <c:f>'OPR Event Data'!$S$52</c:f>
                  <c:strCache>
                    <c:ptCount val="1"/>
                    <c:pt idx="0">
                      <c:v>Virginia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0"/>
              <c:layout/>
              <c:tx>
                <c:strRef>
                  <c:f>'OPR Event Data'!$S$53</c:f>
                  <c:strCache>
                    <c:ptCount val="1"/>
                    <c:pt idx="0">
                      <c:v>FingerLakes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1"/>
              <c:layout/>
              <c:tx>
                <c:strRef>
                  <c:f>'OPR Event Data'!$S$54</c:f>
                  <c:strCache>
                    <c:ptCount val="1"/>
                    <c:pt idx="0">
                      <c:v>SiliconValley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2"/>
              <c:layout/>
              <c:tx>
                <c:strRef>
                  <c:f>'OPR Event Data'!$S$55</c:f>
                  <c:strCache>
                    <c:ptCount val="1"/>
                    <c:pt idx="0">
                      <c:v>Colorado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3"/>
              <c:layout/>
              <c:tx>
                <c:strRef>
                  <c:f>'OPR Event Data'!$S$56</c:f>
                  <c:strCache>
                    <c:ptCount val="1"/>
                    <c:pt idx="0">
                      <c:v>Kettering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4"/>
              <c:layout/>
              <c:tx>
                <c:strRef>
                  <c:f>'OPR Event Data'!$S$57</c:f>
                  <c:strCache>
                    <c:ptCount val="1"/>
                    <c:pt idx="0">
                      <c:v>WashingtonDC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5"/>
              <c:layout/>
              <c:tx>
                <c:strRef>
                  <c:f>'OPR Event Data'!$S$58</c:f>
                  <c:strCache>
                    <c:ptCount val="1"/>
                    <c:pt idx="0">
                      <c:v>SanDiego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6"/>
              <c:layout/>
              <c:tx>
                <c:strRef>
                  <c:f>'OPR Event Data'!$S$59</c:f>
                  <c:strCache>
                    <c:ptCount val="1"/>
                    <c:pt idx="0">
                      <c:v>10000Lakes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7"/>
              <c:layout/>
              <c:tx>
                <c:strRef>
                  <c:f>'OPR Event Data'!$S$60</c:f>
                  <c:strCache>
                    <c:ptCount val="1"/>
                    <c:pt idx="0">
                      <c:v>NewJersey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8"/>
              <c:layout/>
              <c:tx>
                <c:strRef>
                  <c:f>'OPR Event Data'!$S$61</c:f>
                  <c:strCache>
                    <c:ptCount val="1"/>
                    <c:pt idx="0">
                      <c:v>Oregon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9"/>
              <c:layout/>
              <c:tx>
                <c:strRef>
                  <c:f>'OPR Event Data'!$S$62</c:f>
                  <c:strCache>
                    <c:ptCount val="1"/>
                    <c:pt idx="0">
                      <c:v>KansasCity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0"/>
              <c:layout>
                <c:manualLayout>
                  <c:x val="-1.466364372379884E-3"/>
                  <c:y val="-8.0707224059141242E-3"/>
                </c:manualLayout>
              </c:layout>
              <c:tx>
                <c:strRef>
                  <c:f>'OPR Event Data'!$S$63</c:f>
                  <c:strCache>
                    <c:ptCount val="1"/>
                    <c:pt idx="0">
                      <c:v>LosAngeles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1"/>
              <c:layout/>
              <c:tx>
                <c:strRef>
                  <c:f>'OPR Event Data'!$S$64</c:f>
                  <c:strCache>
                    <c:ptCount val="1"/>
                    <c:pt idx="0">
                      <c:v>LoneStar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2"/>
              <c:layout/>
              <c:tx>
                <c:strRef>
                  <c:f>'OPR Event Data'!$S$65</c:f>
                  <c:strCache>
                    <c:ptCount val="1"/>
                    <c:pt idx="0">
                      <c:v>Arizona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3"/>
              <c:layout/>
              <c:tx>
                <c:strRef>
                  <c:f>'OPR Event Data'!$S$66</c:f>
                  <c:strCache>
                    <c:ptCount val="1"/>
                    <c:pt idx="0">
                      <c:v>Seattle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4"/>
              <c:layout/>
              <c:tx>
                <c:strRef>
                  <c:f>'OPR Event Data'!$S$67</c:f>
                  <c:strCache>
                    <c:ptCount val="1"/>
                    <c:pt idx="0">
                      <c:v>NewYork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5"/>
              <c:layout/>
              <c:tx>
                <c:strRef>
                  <c:f>'OPR Event Data'!$S$68</c:f>
                  <c:strCache>
                    <c:ptCount val="1"/>
                    <c:pt idx="0">
                      <c:v>OklahomaCity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6"/>
              <c:layout/>
              <c:tx>
                <c:strRef>
                  <c:f>'OPR Event Data'!$S$69</c:f>
                  <c:strCache>
                    <c:ptCount val="1"/>
                    <c:pt idx="0">
                      <c:v>TraverseCity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7"/>
              <c:layout/>
              <c:tx>
                <c:strRef>
                  <c:f>'OPR Event Data'!$S$70</c:f>
                  <c:strCache>
                    <c:ptCount val="1"/>
                    <c:pt idx="0">
                      <c:v>LongIsland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8"/>
              <c:layout/>
              <c:tx>
                <c:strRef>
                  <c:f>'OPR Event Data'!$S$71</c:f>
                  <c:strCache>
                    <c:ptCount val="1"/>
                    <c:pt idx="0">
                      <c:v>Dallas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9"/>
              <c:layout/>
              <c:tx>
                <c:strRef>
                  <c:f>'OPR Event Data'!$S$72</c:f>
                  <c:strCache>
                    <c:ptCount val="1"/>
                    <c:pt idx="0">
                      <c:v>Buckeye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0"/>
              <c:layout/>
              <c:tx>
                <c:strRef>
                  <c:f>'OPR Event Data'!$S$73</c:f>
                  <c:strCache>
                    <c:ptCount val="1"/>
                    <c:pt idx="0">
                      <c:v>Hawaii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1"/>
              <c:layout/>
              <c:tx>
                <c:strRef>
                  <c:f>'OPR Event Data'!$S$74</c:f>
                  <c:strCache>
                    <c:ptCount val="1"/>
                    <c:pt idx="0">
                      <c:v>Boston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2"/>
              <c:layout/>
              <c:tx>
                <c:strRef>
                  <c:f>'OPR Event Data'!$S$75</c:f>
                  <c:strCache>
                    <c:ptCount val="1"/>
                    <c:pt idx="0">
                      <c:v>Israel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500" b="1" i="0" strike="noStrike" baseline="0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500" baseline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'OPR Event Data'!$T$23:$T$75</c:f>
              <c:numCache>
                <c:formatCode>0.00</c:formatCode>
                <c:ptCount val="53"/>
                <c:pt idx="0" formatCode="General">
                  <c:v>7.67</c:v>
                </c:pt>
                <c:pt idx="1">
                  <c:v>7.6910391293486358</c:v>
                </c:pt>
                <c:pt idx="2">
                  <c:v>7.5735014836457735</c:v>
                </c:pt>
                <c:pt idx="3">
                  <c:v>6.9194772603731103</c:v>
                </c:pt>
                <c:pt idx="4">
                  <c:v>5.826360909295909</c:v>
                </c:pt>
                <c:pt idx="5">
                  <c:v>7.5889912794289405</c:v>
                </c:pt>
                <c:pt idx="6">
                  <c:v>5.663821832077641</c:v>
                </c:pt>
                <c:pt idx="7">
                  <c:v>6.6988543091938375</c:v>
                </c:pt>
                <c:pt idx="8">
                  <c:v>6.8761916213525485</c:v>
                </c:pt>
                <c:pt idx="9">
                  <c:v>4.5376089875644947</c:v>
                </c:pt>
                <c:pt idx="10">
                  <c:v>3.5062733590837429</c:v>
                </c:pt>
                <c:pt idx="11">
                  <c:v>5.499447137394827</c:v>
                </c:pt>
                <c:pt idx="12">
                  <c:v>6.4792803724502264</c:v>
                </c:pt>
                <c:pt idx="13">
                  <c:v>4.6883985657626779</c:v>
                </c:pt>
                <c:pt idx="14">
                  <c:v>6.3071837280653043</c:v>
                </c:pt>
                <c:pt idx="15">
                  <c:v>6.1612648988038412</c:v>
                </c:pt>
                <c:pt idx="16">
                  <c:v>6.2200168594926346</c:v>
                </c:pt>
                <c:pt idx="17">
                  <c:v>4.6818461366690309</c:v>
                </c:pt>
                <c:pt idx="18">
                  <c:v>7.8778410917697173</c:v>
                </c:pt>
                <c:pt idx="19">
                  <c:v>6.1394325184966858</c:v>
                </c:pt>
                <c:pt idx="20">
                  <c:v>7.3821241787802929</c:v>
                </c:pt>
                <c:pt idx="21">
                  <c:v>5.6091749277899154</c:v>
                </c:pt>
                <c:pt idx="22">
                  <c:v>8.0747978530970705</c:v>
                </c:pt>
                <c:pt idx="23">
                  <c:v>4.9654444611677393</c:v>
                </c:pt>
                <c:pt idx="24">
                  <c:v>5.2688286591657754</c:v>
                </c:pt>
                <c:pt idx="25">
                  <c:v>5.4148998020311945</c:v>
                </c:pt>
                <c:pt idx="26">
                  <c:v>4.1479840643785497</c:v>
                </c:pt>
                <c:pt idx="27">
                  <c:v>6.0991614676263826</c:v>
                </c:pt>
                <c:pt idx="28">
                  <c:v>4.8666995469451635</c:v>
                </c:pt>
                <c:pt idx="29">
                  <c:v>5.7171972793016215</c:v>
                </c:pt>
                <c:pt idx="30">
                  <c:v>5.6671759667190091</c:v>
                </c:pt>
                <c:pt idx="31">
                  <c:v>3.5615045261459177</c:v>
                </c:pt>
                <c:pt idx="32">
                  <c:v>3.5123858137984643</c:v>
                </c:pt>
                <c:pt idx="33">
                  <c:v>6.9450828160198439</c:v>
                </c:pt>
                <c:pt idx="34">
                  <c:v>4.0372481773320068</c:v>
                </c:pt>
                <c:pt idx="35">
                  <c:v>4.3542727479833729</c:v>
                </c:pt>
                <c:pt idx="36">
                  <c:v>6.4332790831701789</c:v>
                </c:pt>
                <c:pt idx="37">
                  <c:v>4.1829168953032827</c:v>
                </c:pt>
                <c:pt idx="38">
                  <c:v>4.5383617339985625</c:v>
                </c:pt>
                <c:pt idx="39">
                  <c:v>4.041146214031003</c:v>
                </c:pt>
                <c:pt idx="40">
                  <c:v>2.8579745995198591</c:v>
                </c:pt>
                <c:pt idx="41">
                  <c:v>2.7990421945901129</c:v>
                </c:pt>
                <c:pt idx="42">
                  <c:v>2.2661993923682484</c:v>
                </c:pt>
                <c:pt idx="43">
                  <c:v>4.2903370449263756</c:v>
                </c:pt>
                <c:pt idx="44">
                  <c:v>2.4285890772129699</c:v>
                </c:pt>
                <c:pt idx="45">
                  <c:v>7.6979223786052744</c:v>
                </c:pt>
                <c:pt idx="46">
                  <c:v>7.2314124028113778</c:v>
                </c:pt>
                <c:pt idx="47">
                  <c:v>5.1553358742558171</c:v>
                </c:pt>
                <c:pt idx="48">
                  <c:v>4.1494214737622146</c:v>
                </c:pt>
                <c:pt idx="49">
                  <c:v>6.1456433005991462</c:v>
                </c:pt>
                <c:pt idx="50">
                  <c:v>6.0343587930983622</c:v>
                </c:pt>
                <c:pt idx="51">
                  <c:v>3.9064234195231466</c:v>
                </c:pt>
                <c:pt idx="52">
                  <c:v>5.6074760717749257</c:v>
                </c:pt>
              </c:numCache>
            </c:numRef>
          </c:xVal>
          <c:yVal>
            <c:numRef>
              <c:f>'OPR Event Data'!$V$23:$V$75</c:f>
              <c:numCache>
                <c:formatCode>0%</c:formatCode>
                <c:ptCount val="53"/>
                <c:pt idx="0">
                  <c:v>1</c:v>
                </c:pt>
                <c:pt idx="1">
                  <c:v>0.88553626237348482</c:v>
                </c:pt>
                <c:pt idx="2">
                  <c:v>0.8340675227595139</c:v>
                </c:pt>
                <c:pt idx="3">
                  <c:v>0.79108113365381072</c:v>
                </c:pt>
                <c:pt idx="4">
                  <c:v>0.77163192163945915</c:v>
                </c:pt>
                <c:pt idx="5">
                  <c:v>0.72021114716265233</c:v>
                </c:pt>
                <c:pt idx="6">
                  <c:v>0.46080463071739242</c:v>
                </c:pt>
                <c:pt idx="7">
                  <c:v>0.44670266564788991</c:v>
                </c:pt>
                <c:pt idx="8">
                  <c:v>0.43141756880112664</c:v>
                </c:pt>
                <c:pt idx="9">
                  <c:v>0.42090028028312082</c:v>
                </c:pt>
                <c:pt idx="10">
                  <c:v>0.40346627529994544</c:v>
                </c:pt>
                <c:pt idx="11">
                  <c:v>0.3954004270787802</c:v>
                </c:pt>
                <c:pt idx="12">
                  <c:v>0.3858800099906925</c:v>
                </c:pt>
                <c:pt idx="13">
                  <c:v>0.36208875812925623</c:v>
                </c:pt>
                <c:pt idx="14">
                  <c:v>0.3343214940943976</c:v>
                </c:pt>
                <c:pt idx="15">
                  <c:v>0.32640263127063135</c:v>
                </c:pt>
                <c:pt idx="16">
                  <c:v>0.3197347195768484</c:v>
                </c:pt>
                <c:pt idx="17">
                  <c:v>0.30645634151723589</c:v>
                </c:pt>
                <c:pt idx="18">
                  <c:v>0.30455127303192325</c:v>
                </c:pt>
                <c:pt idx="19">
                  <c:v>0.28418732684407688</c:v>
                </c:pt>
                <c:pt idx="20">
                  <c:v>0.26670607910803562</c:v>
                </c:pt>
                <c:pt idx="21">
                  <c:v>0.26507824256589629</c:v>
                </c:pt>
                <c:pt idx="22">
                  <c:v>0.26381339832966794</c:v>
                </c:pt>
                <c:pt idx="23">
                  <c:v>0.26142762228119004</c:v>
                </c:pt>
                <c:pt idx="24">
                  <c:v>0.25574492662398751</c:v>
                </c:pt>
                <c:pt idx="25">
                  <c:v>0.24785165815595925</c:v>
                </c:pt>
                <c:pt idx="26">
                  <c:v>0.24084406490896479</c:v>
                </c:pt>
                <c:pt idx="27">
                  <c:v>0.22343158999202667</c:v>
                </c:pt>
                <c:pt idx="28">
                  <c:v>0.21904352596409321</c:v>
                </c:pt>
                <c:pt idx="29">
                  <c:v>0.21715172583579456</c:v>
                </c:pt>
                <c:pt idx="30">
                  <c:v>0.21652287452524649</c:v>
                </c:pt>
                <c:pt idx="31">
                  <c:v>0.21628566618648787</c:v>
                </c:pt>
                <c:pt idx="32">
                  <c:v>0.19473855060929687</c:v>
                </c:pt>
                <c:pt idx="33">
                  <c:v>0.17719175958210154</c:v>
                </c:pt>
                <c:pt idx="34">
                  <c:v>0.14696330084259449</c:v>
                </c:pt>
                <c:pt idx="35">
                  <c:v>0.14054319915705005</c:v>
                </c:pt>
                <c:pt idx="36">
                  <c:v>0.13664237379080138</c:v>
                </c:pt>
                <c:pt idx="37">
                  <c:v>0.12224066176451785</c:v>
                </c:pt>
                <c:pt idx="38">
                  <c:v>0.11672191503319336</c:v>
                </c:pt>
                <c:pt idx="39">
                  <c:v>0.10660152282160508</c:v>
                </c:pt>
                <c:pt idx="40">
                  <c:v>0.10347299094011084</c:v>
                </c:pt>
                <c:pt idx="41">
                  <c:v>0.10228471482165251</c:v>
                </c:pt>
                <c:pt idx="42">
                  <c:v>9.0475742474305468E-2</c:v>
                </c:pt>
                <c:pt idx="43">
                  <c:v>8.3059283043687968E-2</c:v>
                </c:pt>
                <c:pt idx="44">
                  <c:v>7.6049335982176461E-2</c:v>
                </c:pt>
                <c:pt idx="45">
                  <c:v>5.8397053467396924E-2</c:v>
                </c:pt>
                <c:pt idx="46">
                  <c:v>5.6474696381322471E-2</c:v>
                </c:pt>
                <c:pt idx="47">
                  <c:v>4.7333348743724801E-2</c:v>
                </c:pt>
                <c:pt idx="48">
                  <c:v>4.0857739364189696E-2</c:v>
                </c:pt>
                <c:pt idx="49">
                  <c:v>3.9679232257225486E-2</c:v>
                </c:pt>
                <c:pt idx="50">
                  <c:v>2.4151202189839099E-2</c:v>
                </c:pt>
                <c:pt idx="51">
                  <c:v>7.3571019767038693E-3</c:v>
                </c:pt>
                <c:pt idx="52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9940480"/>
        <c:axId val="319959040"/>
      </c:scatterChart>
      <c:valAx>
        <c:axId val="319940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SNR (dB)</a:t>
                </a:r>
              </a:p>
            </c:rich>
          </c:tx>
          <c:layout/>
          <c:overlay val="0"/>
        </c:title>
        <c:numFmt formatCode="#,##0.00" sourceLinked="0"/>
        <c:majorTickMark val="out"/>
        <c:minorTickMark val="none"/>
        <c:tickLblPos val="nextTo"/>
        <c:crossAx val="319959040"/>
        <c:crosses val="autoZero"/>
        <c:crossBetween val="midCat"/>
      </c:valAx>
      <c:valAx>
        <c:axId val="319959040"/>
        <c:scaling>
          <c:orientation val="minMax"/>
          <c:max val="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Event OPR Average</a:t>
                </a:r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nextTo"/>
        <c:crossAx val="319940480"/>
        <c:crosses val="autoZero"/>
        <c:crossBetween val="midCat"/>
      </c:valAx>
    </c:plotArea>
    <c:plotVisOnly val="1"/>
    <c:dispBlanksAs val="gap"/>
    <c:showDLblsOverMax val="0"/>
  </c:chart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'Individual Events'!$A$72:$A$89</c:f>
              <c:strCache>
                <c:ptCount val="18"/>
                <c:pt idx="0">
                  <c:v>70+</c:v>
                </c:pt>
                <c:pt idx="1">
                  <c:v>65-70</c:v>
                </c:pt>
                <c:pt idx="2">
                  <c:v>60-65</c:v>
                </c:pt>
                <c:pt idx="3">
                  <c:v>55-60</c:v>
                </c:pt>
                <c:pt idx="4">
                  <c:v>50-55</c:v>
                </c:pt>
                <c:pt idx="5">
                  <c:v>45-50</c:v>
                </c:pt>
                <c:pt idx="6">
                  <c:v>40-45</c:v>
                </c:pt>
                <c:pt idx="7">
                  <c:v>35-40</c:v>
                </c:pt>
                <c:pt idx="8">
                  <c:v>30-35</c:v>
                </c:pt>
                <c:pt idx="9">
                  <c:v>25-30</c:v>
                </c:pt>
                <c:pt idx="10">
                  <c:v>20-25</c:v>
                </c:pt>
                <c:pt idx="11">
                  <c:v>15-20</c:v>
                </c:pt>
                <c:pt idx="12">
                  <c:v>10-15</c:v>
                </c:pt>
                <c:pt idx="13">
                  <c:v>5-10</c:v>
                </c:pt>
                <c:pt idx="14">
                  <c:v>0-5</c:v>
                </c:pt>
                <c:pt idx="15">
                  <c:v>(5)-0</c:v>
                </c:pt>
                <c:pt idx="16">
                  <c:v>(10)-(5)</c:v>
                </c:pt>
                <c:pt idx="17">
                  <c:v>(15)-(10)</c:v>
                </c:pt>
              </c:strCache>
            </c:strRef>
          </c:cat>
          <c:val>
            <c:numRef>
              <c:f>'Individual Events'!$C$72:$C$89</c:f>
              <c:numCache>
                <c:formatCode>0</c:formatCode>
                <c:ptCount val="18"/>
                <c:pt idx="0" formatCode="General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4</c:v>
                </c:pt>
                <c:pt idx="14">
                  <c:v>19</c:v>
                </c:pt>
                <c:pt idx="15">
                  <c:v>19</c:v>
                </c:pt>
                <c:pt idx="16">
                  <c:v>1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"/>
        <c:axId val="320132992"/>
        <c:axId val="320134528"/>
      </c:barChart>
      <c:catAx>
        <c:axId val="320132992"/>
        <c:scaling>
          <c:orientation val="maxMin"/>
        </c:scaling>
        <c:delete val="0"/>
        <c:axPos val="b"/>
        <c:majorTickMark val="out"/>
        <c:minorTickMark val="none"/>
        <c:tickLblPos val="nextTo"/>
        <c:crossAx val="320134528"/>
        <c:crosses val="autoZero"/>
        <c:auto val="1"/>
        <c:lblAlgn val="ctr"/>
        <c:lblOffset val="100"/>
        <c:noMultiLvlLbl val="0"/>
      </c:catAx>
      <c:valAx>
        <c:axId val="320134528"/>
        <c:scaling>
          <c:orientation val="minMax"/>
        </c:scaling>
        <c:delete val="0"/>
        <c:axPos val="r"/>
        <c:majorGridlines/>
        <c:numFmt formatCode="General" sourceLinked="1"/>
        <c:majorTickMark val="out"/>
        <c:minorTickMark val="none"/>
        <c:tickLblPos val="nextTo"/>
        <c:crossAx val="3201329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</c:spPr>
          <c:invertIfNegative val="0"/>
          <c:cat>
            <c:strRef>
              <c:f>'Individual Events'!$A$72:$A$89</c:f>
              <c:strCache>
                <c:ptCount val="18"/>
                <c:pt idx="0">
                  <c:v>70+</c:v>
                </c:pt>
                <c:pt idx="1">
                  <c:v>65-70</c:v>
                </c:pt>
                <c:pt idx="2">
                  <c:v>60-65</c:v>
                </c:pt>
                <c:pt idx="3">
                  <c:v>55-60</c:v>
                </c:pt>
                <c:pt idx="4">
                  <c:v>50-55</c:v>
                </c:pt>
                <c:pt idx="5">
                  <c:v>45-50</c:v>
                </c:pt>
                <c:pt idx="6">
                  <c:v>40-45</c:v>
                </c:pt>
                <c:pt idx="7">
                  <c:v>35-40</c:v>
                </c:pt>
                <c:pt idx="8">
                  <c:v>30-35</c:v>
                </c:pt>
                <c:pt idx="9">
                  <c:v>25-30</c:v>
                </c:pt>
                <c:pt idx="10">
                  <c:v>20-25</c:v>
                </c:pt>
                <c:pt idx="11">
                  <c:v>15-20</c:v>
                </c:pt>
                <c:pt idx="12">
                  <c:v>10-15</c:v>
                </c:pt>
                <c:pt idx="13">
                  <c:v>5-10</c:v>
                </c:pt>
                <c:pt idx="14">
                  <c:v>0-5</c:v>
                </c:pt>
                <c:pt idx="15">
                  <c:v>(5)-0</c:v>
                </c:pt>
                <c:pt idx="16">
                  <c:v>(10)-(5)</c:v>
                </c:pt>
                <c:pt idx="17">
                  <c:v>(15)-(10)</c:v>
                </c:pt>
              </c:strCache>
            </c:strRef>
          </c:cat>
          <c:val>
            <c:numRef>
              <c:f>'Individual Events'!$H$72:$H$89</c:f>
              <c:numCache>
                <c:formatCode>0</c:formatCode>
                <c:ptCount val="18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5</c:v>
                </c:pt>
                <c:pt idx="13">
                  <c:v>15</c:v>
                </c:pt>
                <c:pt idx="14">
                  <c:v>14</c:v>
                </c:pt>
                <c:pt idx="15">
                  <c:v>12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"/>
        <c:axId val="320015360"/>
        <c:axId val="320049920"/>
      </c:barChart>
      <c:catAx>
        <c:axId val="320015360"/>
        <c:scaling>
          <c:orientation val="maxMin"/>
        </c:scaling>
        <c:delete val="0"/>
        <c:axPos val="b"/>
        <c:majorTickMark val="out"/>
        <c:minorTickMark val="none"/>
        <c:tickLblPos val="nextTo"/>
        <c:crossAx val="320049920"/>
        <c:crosses val="autoZero"/>
        <c:auto val="1"/>
        <c:lblAlgn val="ctr"/>
        <c:lblOffset val="100"/>
        <c:noMultiLvlLbl val="0"/>
      </c:catAx>
      <c:valAx>
        <c:axId val="320049920"/>
        <c:scaling>
          <c:orientation val="minMax"/>
        </c:scaling>
        <c:delete val="0"/>
        <c:axPos val="r"/>
        <c:majorGridlines/>
        <c:numFmt formatCode="General" sourceLinked="1"/>
        <c:majorTickMark val="out"/>
        <c:minorTickMark val="none"/>
        <c:tickLblPos val="nextTo"/>
        <c:crossAx val="3200153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2D050"/>
            </a:solidFill>
          </c:spPr>
          <c:invertIfNegative val="0"/>
          <c:cat>
            <c:strRef>
              <c:f>'Individual Events'!$A$72:$A$89</c:f>
              <c:strCache>
                <c:ptCount val="18"/>
                <c:pt idx="0">
                  <c:v>70+</c:v>
                </c:pt>
                <c:pt idx="1">
                  <c:v>65-70</c:v>
                </c:pt>
                <c:pt idx="2">
                  <c:v>60-65</c:v>
                </c:pt>
                <c:pt idx="3">
                  <c:v>55-60</c:v>
                </c:pt>
                <c:pt idx="4">
                  <c:v>50-55</c:v>
                </c:pt>
                <c:pt idx="5">
                  <c:v>45-50</c:v>
                </c:pt>
                <c:pt idx="6">
                  <c:v>40-45</c:v>
                </c:pt>
                <c:pt idx="7">
                  <c:v>35-40</c:v>
                </c:pt>
                <c:pt idx="8">
                  <c:v>30-35</c:v>
                </c:pt>
                <c:pt idx="9">
                  <c:v>25-30</c:v>
                </c:pt>
                <c:pt idx="10">
                  <c:v>20-25</c:v>
                </c:pt>
                <c:pt idx="11">
                  <c:v>15-20</c:v>
                </c:pt>
                <c:pt idx="12">
                  <c:v>10-15</c:v>
                </c:pt>
                <c:pt idx="13">
                  <c:v>5-10</c:v>
                </c:pt>
                <c:pt idx="14">
                  <c:v>0-5</c:v>
                </c:pt>
                <c:pt idx="15">
                  <c:v>(5)-0</c:v>
                </c:pt>
                <c:pt idx="16">
                  <c:v>(10)-(5)</c:v>
                </c:pt>
                <c:pt idx="17">
                  <c:v>(15)-(10)</c:v>
                </c:pt>
              </c:strCache>
            </c:strRef>
          </c:cat>
          <c:val>
            <c:numRef>
              <c:f>'Individual Events'!$M$72:$M$89</c:f>
              <c:numCache>
                <c:formatCode>0</c:formatCode>
                <c:ptCount val="18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3</c:v>
                </c:pt>
                <c:pt idx="8">
                  <c:v>6</c:v>
                </c:pt>
                <c:pt idx="9">
                  <c:v>5</c:v>
                </c:pt>
                <c:pt idx="10">
                  <c:v>9</c:v>
                </c:pt>
                <c:pt idx="11">
                  <c:v>3</c:v>
                </c:pt>
                <c:pt idx="12">
                  <c:v>5</c:v>
                </c:pt>
                <c:pt idx="13">
                  <c:v>7</c:v>
                </c:pt>
                <c:pt idx="14">
                  <c:v>11</c:v>
                </c:pt>
                <c:pt idx="15">
                  <c:v>4</c:v>
                </c:pt>
                <c:pt idx="16">
                  <c:v>2</c:v>
                </c:pt>
                <c:pt idx="17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"/>
        <c:axId val="320065920"/>
        <c:axId val="320067456"/>
      </c:barChart>
      <c:catAx>
        <c:axId val="320065920"/>
        <c:scaling>
          <c:orientation val="maxMin"/>
        </c:scaling>
        <c:delete val="0"/>
        <c:axPos val="b"/>
        <c:majorTickMark val="out"/>
        <c:minorTickMark val="none"/>
        <c:tickLblPos val="nextTo"/>
        <c:crossAx val="320067456"/>
        <c:crosses val="autoZero"/>
        <c:auto val="1"/>
        <c:lblAlgn val="ctr"/>
        <c:lblOffset val="100"/>
        <c:noMultiLvlLbl val="0"/>
      </c:catAx>
      <c:valAx>
        <c:axId val="320067456"/>
        <c:scaling>
          <c:orientation val="minMax"/>
        </c:scaling>
        <c:delete val="0"/>
        <c:axPos val="r"/>
        <c:majorGridlines/>
        <c:numFmt formatCode="General" sourceLinked="1"/>
        <c:majorTickMark val="out"/>
        <c:minorTickMark val="none"/>
        <c:tickLblPos val="nextTo"/>
        <c:crossAx val="3200659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7030A0"/>
            </a:solidFill>
          </c:spPr>
          <c:invertIfNegative val="0"/>
          <c:cat>
            <c:strRef>
              <c:f>'Individual Events'!$A$72:$A$89</c:f>
              <c:strCache>
                <c:ptCount val="18"/>
                <c:pt idx="0">
                  <c:v>70+</c:v>
                </c:pt>
                <c:pt idx="1">
                  <c:v>65-70</c:v>
                </c:pt>
                <c:pt idx="2">
                  <c:v>60-65</c:v>
                </c:pt>
                <c:pt idx="3">
                  <c:v>55-60</c:v>
                </c:pt>
                <c:pt idx="4">
                  <c:v>50-55</c:v>
                </c:pt>
                <c:pt idx="5">
                  <c:v>45-50</c:v>
                </c:pt>
                <c:pt idx="6">
                  <c:v>40-45</c:v>
                </c:pt>
                <c:pt idx="7">
                  <c:v>35-40</c:v>
                </c:pt>
                <c:pt idx="8">
                  <c:v>30-35</c:v>
                </c:pt>
                <c:pt idx="9">
                  <c:v>25-30</c:v>
                </c:pt>
                <c:pt idx="10">
                  <c:v>20-25</c:v>
                </c:pt>
                <c:pt idx="11">
                  <c:v>15-20</c:v>
                </c:pt>
                <c:pt idx="12">
                  <c:v>10-15</c:v>
                </c:pt>
                <c:pt idx="13">
                  <c:v>5-10</c:v>
                </c:pt>
                <c:pt idx="14">
                  <c:v>0-5</c:v>
                </c:pt>
                <c:pt idx="15">
                  <c:v>(5)-0</c:v>
                </c:pt>
                <c:pt idx="16">
                  <c:v>(10)-(5)</c:v>
                </c:pt>
                <c:pt idx="17">
                  <c:v>(15)-(10)</c:v>
                </c:pt>
              </c:strCache>
            </c:strRef>
          </c:cat>
          <c:val>
            <c:numRef>
              <c:f>'Individual Events'!$R$72:$R$89</c:f>
              <c:numCache>
                <c:formatCode>0</c:formatCode>
                <c:ptCount val="18"/>
                <c:pt idx="0" formatCode="General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7</c:v>
                </c:pt>
                <c:pt idx="7">
                  <c:v>9</c:v>
                </c:pt>
                <c:pt idx="8">
                  <c:v>7</c:v>
                </c:pt>
                <c:pt idx="9">
                  <c:v>5</c:v>
                </c:pt>
                <c:pt idx="10">
                  <c:v>7</c:v>
                </c:pt>
                <c:pt idx="11">
                  <c:v>3</c:v>
                </c:pt>
                <c:pt idx="12">
                  <c:v>16</c:v>
                </c:pt>
                <c:pt idx="13">
                  <c:v>3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"/>
        <c:axId val="320091648"/>
        <c:axId val="320093184"/>
      </c:barChart>
      <c:catAx>
        <c:axId val="320091648"/>
        <c:scaling>
          <c:orientation val="maxMin"/>
        </c:scaling>
        <c:delete val="0"/>
        <c:axPos val="b"/>
        <c:majorTickMark val="out"/>
        <c:minorTickMark val="none"/>
        <c:tickLblPos val="nextTo"/>
        <c:crossAx val="320093184"/>
        <c:crosses val="autoZero"/>
        <c:auto val="1"/>
        <c:lblAlgn val="ctr"/>
        <c:lblOffset val="100"/>
        <c:noMultiLvlLbl val="0"/>
      </c:catAx>
      <c:valAx>
        <c:axId val="320093184"/>
        <c:scaling>
          <c:orientation val="minMax"/>
        </c:scaling>
        <c:delete val="0"/>
        <c:axPos val="r"/>
        <c:majorGridlines/>
        <c:numFmt formatCode="General" sourceLinked="1"/>
        <c:majorTickMark val="out"/>
        <c:minorTickMark val="none"/>
        <c:tickLblPos val="nextTo"/>
        <c:crossAx val="3200916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</c:spPr>
          <c:invertIfNegative val="0"/>
          <c:cat>
            <c:strRef>
              <c:f>'Individual Events'!$A$72:$A$89</c:f>
              <c:strCache>
                <c:ptCount val="18"/>
                <c:pt idx="0">
                  <c:v>70+</c:v>
                </c:pt>
                <c:pt idx="1">
                  <c:v>65-70</c:v>
                </c:pt>
                <c:pt idx="2">
                  <c:v>60-65</c:v>
                </c:pt>
                <c:pt idx="3">
                  <c:v>55-60</c:v>
                </c:pt>
                <c:pt idx="4">
                  <c:v>50-55</c:v>
                </c:pt>
                <c:pt idx="5">
                  <c:v>45-50</c:v>
                </c:pt>
                <c:pt idx="6">
                  <c:v>40-45</c:v>
                </c:pt>
                <c:pt idx="7">
                  <c:v>35-40</c:v>
                </c:pt>
                <c:pt idx="8">
                  <c:v>30-35</c:v>
                </c:pt>
                <c:pt idx="9">
                  <c:v>25-30</c:v>
                </c:pt>
                <c:pt idx="10">
                  <c:v>20-25</c:v>
                </c:pt>
                <c:pt idx="11">
                  <c:v>15-20</c:v>
                </c:pt>
                <c:pt idx="12">
                  <c:v>10-15</c:v>
                </c:pt>
                <c:pt idx="13">
                  <c:v>5-10</c:v>
                </c:pt>
                <c:pt idx="14">
                  <c:v>0-5</c:v>
                </c:pt>
                <c:pt idx="15">
                  <c:v>(5)-0</c:v>
                </c:pt>
                <c:pt idx="16">
                  <c:v>(10)-(5)</c:v>
                </c:pt>
                <c:pt idx="17">
                  <c:v>(15)-(10)</c:v>
                </c:pt>
              </c:strCache>
            </c:strRef>
          </c:cat>
          <c:val>
            <c:numRef>
              <c:f>'Individual Events'!$W$79:$W$89</c:f>
              <c:numCache>
                <c:formatCode>0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6</c:v>
                </c:pt>
                <c:pt idx="8">
                  <c:v>3</c:v>
                </c:pt>
                <c:pt idx="9">
                  <c:v>1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"/>
        <c:axId val="320438272"/>
        <c:axId val="320440192"/>
      </c:barChart>
      <c:scatterChart>
        <c:scatterStyle val="smoothMarker"/>
        <c:varyColors val="0"/>
        <c:ser>
          <c:idx val="1"/>
          <c:order val="1"/>
          <c:spPr>
            <a:ln w="38100">
              <a:solidFill>
                <a:schemeClr val="accent1"/>
              </a:solidFill>
            </a:ln>
          </c:spPr>
          <c:marker>
            <c:symbol val="none"/>
          </c:marker>
          <c:yVal>
            <c:numRef>
              <c:f>'Individual Events'!$U$96:$U$106</c:f>
              <c:numCache>
                <c:formatCode>General</c:formatCode>
                <c:ptCount val="11"/>
                <c:pt idx="0">
                  <c:v>5.3348506002673886E-2</c:v>
                </c:pt>
                <c:pt idx="1">
                  <c:v>0.27381090505053746</c:v>
                </c:pt>
                <c:pt idx="2">
                  <c:v>1.0269508844983759</c:v>
                </c:pt>
                <c:pt idx="3">
                  <c:v>2.814615398565302</c:v>
                </c:pt>
                <c:pt idx="4">
                  <c:v>5.6371410136636966</c:v>
                </c:pt>
                <c:pt idx="5">
                  <c:v>8.2502895733010391</c:v>
                </c:pt>
                <c:pt idx="6">
                  <c:v>8.8236838382352456</c:v>
                </c:pt>
                <c:pt idx="7">
                  <c:v>6.8960617004476683</c:v>
                </c:pt>
                <c:pt idx="8">
                  <c:v>3.9384269277534281</c:v>
                </c:pt>
                <c:pt idx="9">
                  <c:v>1.6436710243353851</c:v>
                </c:pt>
                <c:pt idx="10">
                  <c:v>0.50127663223364449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0438272"/>
        <c:axId val="320440192"/>
      </c:scatterChart>
      <c:catAx>
        <c:axId val="320438272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OPR Range</a:t>
                </a:r>
              </a:p>
            </c:rich>
          </c:tx>
          <c:layout/>
          <c:overlay val="0"/>
        </c:title>
        <c:majorTickMark val="out"/>
        <c:minorTickMark val="none"/>
        <c:tickLblPos val="none"/>
        <c:crossAx val="320440192"/>
        <c:crosses val="autoZero"/>
        <c:auto val="1"/>
        <c:lblAlgn val="ctr"/>
        <c:lblOffset val="100"/>
        <c:noMultiLvlLbl val="0"/>
      </c:catAx>
      <c:valAx>
        <c:axId val="320440192"/>
        <c:scaling>
          <c:orientation val="minMax"/>
        </c:scaling>
        <c:delete val="0"/>
        <c:axPos val="r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teams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3204382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66FF33"/>
  </sheetPr>
  <sheetViews>
    <sheetView workbookViewId="0"/>
  </sheetViews>
  <sheetProtection content="1" objects="1"/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rgb="FF66FF33"/>
  </sheetPr>
  <sheetViews>
    <sheetView workbookViewId="0"/>
  </sheetViews>
  <sheetProtection content="1" objects="1"/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rgb="FF66FF33"/>
  </sheetPr>
  <sheetViews>
    <sheetView workbookViewId="0"/>
  </sheetViews>
  <sheetProtection content="1" objects="1"/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rgb="FF66FF33"/>
  </sheetPr>
  <sheetViews>
    <sheetView workbookViewId="0"/>
  </sheetViews>
  <sheetProtection content="1" objects="1"/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7" Type="http://schemas.openxmlformats.org/officeDocument/2006/relationships/chart" Target="../charts/chart11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399401</xdr:colOff>
      <xdr:row>21</xdr:row>
      <xdr:rowOff>30739</xdr:rowOff>
    </xdr:from>
    <xdr:to>
      <xdr:col>13</xdr:col>
      <xdr:colOff>122310</xdr:colOff>
      <xdr:row>35</xdr:row>
      <xdr:rowOff>102609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37883</xdr:colOff>
      <xdr:row>24</xdr:row>
      <xdr:rowOff>131618</xdr:rowOff>
    </xdr:from>
    <xdr:to>
      <xdr:col>8</xdr:col>
      <xdr:colOff>55202</xdr:colOff>
      <xdr:row>32</xdr:row>
      <xdr:rowOff>83993</xdr:rowOff>
    </xdr:to>
    <xdr:cxnSp macro="">
      <xdr:nvCxnSpPr>
        <xdr:cNvPr id="3" name="Straight Connector 2"/>
        <xdr:cNvCxnSpPr/>
      </xdr:nvCxnSpPr>
      <xdr:spPr>
        <a:xfrm flipV="1">
          <a:off x="4305083" y="3760643"/>
          <a:ext cx="17319" cy="14763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385762</xdr:colOff>
      <xdr:row>3</xdr:row>
      <xdr:rowOff>504825</xdr:rowOff>
    </xdr:from>
    <xdr:to>
      <xdr:col>24</xdr:col>
      <xdr:colOff>552450</xdr:colOff>
      <xdr:row>25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0.70733</cdr:x>
      <cdr:y>0.32231</cdr:y>
    </cdr:from>
    <cdr:to>
      <cdr:x>0.76093</cdr:x>
      <cdr:y>0.40009</cdr:y>
    </cdr:to>
    <cdr:sp macro="" textlink="">
      <cdr:nvSpPr>
        <cdr:cNvPr id="2" name="Oval 1"/>
        <cdr:cNvSpPr/>
      </cdr:nvSpPr>
      <cdr:spPr>
        <a:xfrm xmlns:a="http://schemas.openxmlformats.org/drawingml/2006/main" rot="20498776">
          <a:off x="6133007" y="2028726"/>
          <a:ext cx="464748" cy="489567"/>
        </a:xfrm>
        <a:prstGeom xmlns:a="http://schemas.openxmlformats.org/drawingml/2006/main" prst="ellipse">
          <a:avLst/>
        </a:prstGeom>
        <a:noFill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100"/>
        </a:p>
      </cdr:txBody>
    </cdr:sp>
  </cdr:relSizeAnchor>
  <cdr:relSizeAnchor xmlns:cdr="http://schemas.openxmlformats.org/drawingml/2006/chartDrawing">
    <cdr:from>
      <cdr:x>0.89192</cdr:x>
      <cdr:y>0.1576</cdr:y>
    </cdr:from>
    <cdr:to>
      <cdr:x>0.98861</cdr:x>
      <cdr:y>0.25325</cdr:y>
    </cdr:to>
    <cdr:sp macro="" textlink="">
      <cdr:nvSpPr>
        <cdr:cNvPr id="3" name="TextBox 21"/>
        <cdr:cNvSpPr txBox="1"/>
      </cdr:nvSpPr>
      <cdr:spPr>
        <a:xfrm xmlns:a="http://schemas.openxmlformats.org/drawingml/2006/main">
          <a:off x="7724241" y="991544"/>
          <a:ext cx="837357" cy="601783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MSC</a:t>
          </a:r>
        </a:p>
      </cdr:txBody>
    </cdr:sp>
  </cdr:relSizeAnchor>
  <cdr:relSizeAnchor xmlns:cdr="http://schemas.openxmlformats.org/drawingml/2006/chartDrawing">
    <cdr:from>
      <cdr:x>0.84898</cdr:x>
      <cdr:y>0.28005</cdr:y>
    </cdr:from>
    <cdr:to>
      <cdr:x>0.94963</cdr:x>
      <cdr:y>0.37571</cdr:y>
    </cdr:to>
    <cdr:sp macro="" textlink="">
      <cdr:nvSpPr>
        <cdr:cNvPr id="4" name="TextBox 21"/>
        <cdr:cNvSpPr txBox="1"/>
      </cdr:nvSpPr>
      <cdr:spPr>
        <a:xfrm xmlns:a="http://schemas.openxmlformats.org/drawingml/2006/main">
          <a:off x="7352342" y="1761961"/>
          <a:ext cx="871652" cy="60184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MAR</a:t>
          </a:r>
        </a:p>
      </cdr:txBody>
    </cdr:sp>
  </cdr:relSizeAnchor>
  <cdr:relSizeAnchor xmlns:cdr="http://schemas.openxmlformats.org/drawingml/2006/chartDrawing">
    <cdr:from>
      <cdr:x>0.85725</cdr:x>
      <cdr:y>0.01753</cdr:y>
    </cdr:from>
    <cdr:to>
      <cdr:x>0.93111</cdr:x>
      <cdr:y>0.11483</cdr:y>
    </cdr:to>
    <cdr:sp macro="" textlink="">
      <cdr:nvSpPr>
        <cdr:cNvPr id="5" name="TextBox 21"/>
        <cdr:cNvSpPr txBox="1"/>
      </cdr:nvSpPr>
      <cdr:spPr>
        <a:xfrm xmlns:a="http://schemas.openxmlformats.org/drawingml/2006/main">
          <a:off x="7424021" y="110268"/>
          <a:ext cx="639645" cy="612164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IRI</a:t>
          </a:r>
        </a:p>
      </cdr:txBody>
    </cdr:sp>
  </cdr:relSizeAnchor>
  <cdr:relSizeAnchor xmlns:cdr="http://schemas.openxmlformats.org/drawingml/2006/chartDrawing">
    <cdr:from>
      <cdr:x>0.64753</cdr:x>
      <cdr:y>0.29763</cdr:y>
    </cdr:from>
    <cdr:to>
      <cdr:x>0.70215</cdr:x>
      <cdr:y>0.33967</cdr:y>
    </cdr:to>
    <cdr:sp macro="" textlink="">
      <cdr:nvSpPr>
        <cdr:cNvPr id="6" name="TextBox 18"/>
        <cdr:cNvSpPr txBox="1"/>
      </cdr:nvSpPr>
      <cdr:spPr>
        <a:xfrm xmlns:a="http://schemas.openxmlformats.org/drawingml/2006/main">
          <a:off x="5614493" y="1873417"/>
          <a:ext cx="473651" cy="2645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CMP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0.58005</cdr:x>
      <cdr:y>0.30563</cdr:y>
    </cdr:from>
    <cdr:to>
      <cdr:x>0.75153</cdr:x>
      <cdr:y>0.4341</cdr:y>
    </cdr:to>
    <cdr:sp macro="" textlink="">
      <cdr:nvSpPr>
        <cdr:cNvPr id="2" name="Oval 1"/>
        <cdr:cNvSpPr/>
      </cdr:nvSpPr>
      <cdr:spPr>
        <a:xfrm xmlns:a="http://schemas.openxmlformats.org/drawingml/2006/main" rot="20498776">
          <a:off x="5029432" y="1923720"/>
          <a:ext cx="1486839" cy="808634"/>
        </a:xfrm>
        <a:prstGeom xmlns:a="http://schemas.openxmlformats.org/drawingml/2006/main" prst="ellipse">
          <a:avLst/>
        </a:prstGeom>
        <a:noFill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100"/>
        </a:p>
      </cdr:txBody>
    </cdr:sp>
  </cdr:relSizeAnchor>
  <cdr:relSizeAnchor xmlns:cdr="http://schemas.openxmlformats.org/drawingml/2006/chartDrawing">
    <cdr:from>
      <cdr:x>0.631</cdr:x>
      <cdr:y>0.32632</cdr:y>
    </cdr:from>
    <cdr:to>
      <cdr:x>0.68329</cdr:x>
      <cdr:y>0.36835</cdr:y>
    </cdr:to>
    <cdr:sp macro="" textlink="">
      <cdr:nvSpPr>
        <cdr:cNvPr id="3" name="TextBox 18"/>
        <cdr:cNvSpPr txBox="1"/>
      </cdr:nvSpPr>
      <cdr:spPr>
        <a:xfrm xmlns:a="http://schemas.openxmlformats.org/drawingml/2006/main">
          <a:off x="5471212" y="2053996"/>
          <a:ext cx="453394" cy="2645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CMP</a:t>
          </a:r>
        </a:p>
      </cdr:txBody>
    </cdr:sp>
  </cdr:relSizeAnchor>
  <cdr:relSizeAnchor xmlns:cdr="http://schemas.openxmlformats.org/drawingml/2006/chartDrawing">
    <cdr:from>
      <cdr:x>0.77481</cdr:x>
      <cdr:y>0.20776</cdr:y>
    </cdr:from>
    <cdr:to>
      <cdr:x>0.82617</cdr:x>
      <cdr:y>0.24979</cdr:y>
    </cdr:to>
    <cdr:sp macro="" textlink="">
      <cdr:nvSpPr>
        <cdr:cNvPr id="4" name="TextBox 21"/>
        <cdr:cNvSpPr txBox="1"/>
      </cdr:nvSpPr>
      <cdr:spPr>
        <a:xfrm xmlns:a="http://schemas.openxmlformats.org/drawingml/2006/main">
          <a:off x="6710573" y="1307710"/>
          <a:ext cx="444822" cy="26455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MSC</a:t>
          </a:r>
        </a:p>
      </cdr:txBody>
    </cdr:sp>
  </cdr:relSizeAnchor>
  <cdr:relSizeAnchor xmlns:cdr="http://schemas.openxmlformats.org/drawingml/2006/chartDrawing">
    <cdr:from>
      <cdr:x>0.9209</cdr:x>
      <cdr:y>0.03303</cdr:y>
    </cdr:from>
    <cdr:to>
      <cdr:x>0.95923</cdr:x>
      <cdr:y>0.07506</cdr:y>
    </cdr:to>
    <cdr:sp macro="" textlink="">
      <cdr:nvSpPr>
        <cdr:cNvPr id="5" name="TextBox 10"/>
        <cdr:cNvSpPr txBox="1"/>
      </cdr:nvSpPr>
      <cdr:spPr>
        <a:xfrm xmlns:a="http://schemas.openxmlformats.org/drawingml/2006/main">
          <a:off x="7975807" y="207901"/>
          <a:ext cx="331971" cy="264552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IRI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0.79182</cdr:x>
      <cdr:y>0.30136</cdr:y>
    </cdr:from>
    <cdr:to>
      <cdr:x>0.8601</cdr:x>
      <cdr:y>0.34339</cdr:y>
    </cdr:to>
    <cdr:sp macro="" textlink="">
      <cdr:nvSpPr>
        <cdr:cNvPr id="2" name="TextBox 17"/>
        <cdr:cNvSpPr txBox="1"/>
      </cdr:nvSpPr>
      <cdr:spPr>
        <a:xfrm xmlns:a="http://schemas.openxmlformats.org/drawingml/2006/main">
          <a:off x="6865594" y="1896883"/>
          <a:ext cx="592092" cy="2645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CMP</a:t>
          </a:r>
        </a:p>
      </cdr:txBody>
    </cdr:sp>
  </cdr:relSizeAnchor>
  <cdr:relSizeAnchor xmlns:cdr="http://schemas.openxmlformats.org/drawingml/2006/chartDrawing">
    <cdr:from>
      <cdr:x>0.66832</cdr:x>
      <cdr:y>0.28446</cdr:y>
    </cdr:from>
    <cdr:to>
      <cdr:x>0.94298</cdr:x>
      <cdr:y>0.40048</cdr:y>
    </cdr:to>
    <cdr:sp macro="" textlink="">
      <cdr:nvSpPr>
        <cdr:cNvPr id="3" name="Oval 2"/>
        <cdr:cNvSpPr/>
      </cdr:nvSpPr>
      <cdr:spPr>
        <a:xfrm xmlns:a="http://schemas.openxmlformats.org/drawingml/2006/main" rot="20498776">
          <a:off x="5794761" y="1790497"/>
          <a:ext cx="2381572" cy="730258"/>
        </a:xfrm>
        <a:prstGeom xmlns:a="http://schemas.openxmlformats.org/drawingml/2006/main" prst="ellipse">
          <a:avLst/>
        </a:prstGeom>
        <a:noFill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100"/>
        </a:p>
      </cdr:txBody>
    </cdr:sp>
  </cdr:relSizeAnchor>
  <cdr:relSizeAnchor xmlns:cdr="http://schemas.openxmlformats.org/drawingml/2006/chartDrawing">
    <cdr:from>
      <cdr:x>0.74417</cdr:x>
      <cdr:y>0.20464</cdr:y>
    </cdr:from>
    <cdr:to>
      <cdr:x>0.79553</cdr:x>
      <cdr:y>0.24667</cdr:y>
    </cdr:to>
    <cdr:sp macro="" textlink="">
      <cdr:nvSpPr>
        <cdr:cNvPr id="4" name="TextBox 19"/>
        <cdr:cNvSpPr txBox="1"/>
      </cdr:nvSpPr>
      <cdr:spPr>
        <a:xfrm xmlns:a="http://schemas.openxmlformats.org/drawingml/2006/main">
          <a:off x="6445201" y="1288076"/>
          <a:ext cx="444822" cy="264552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MSC</a:t>
          </a:r>
        </a:p>
      </cdr:txBody>
    </cdr:sp>
  </cdr:relSizeAnchor>
  <cdr:relSizeAnchor xmlns:cdr="http://schemas.openxmlformats.org/drawingml/2006/chartDrawing">
    <cdr:from>
      <cdr:x>0.77137</cdr:x>
      <cdr:y>0.02211</cdr:y>
    </cdr:from>
    <cdr:to>
      <cdr:x>0.8097</cdr:x>
      <cdr:y>0.06414</cdr:y>
    </cdr:to>
    <cdr:sp macro="" textlink="">
      <cdr:nvSpPr>
        <cdr:cNvPr id="5" name="TextBox 12"/>
        <cdr:cNvSpPr txBox="1"/>
      </cdr:nvSpPr>
      <cdr:spPr>
        <a:xfrm xmlns:a="http://schemas.openxmlformats.org/drawingml/2006/main">
          <a:off x="6680769" y="139166"/>
          <a:ext cx="331971" cy="264552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IRI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0.63954</cdr:x>
      <cdr:y>0.11932</cdr:y>
    </cdr:from>
    <cdr:to>
      <cdr:x>0.89473</cdr:x>
      <cdr:y>0.22221</cdr:y>
    </cdr:to>
    <cdr:sp macro="" textlink="">
      <cdr:nvSpPr>
        <cdr:cNvPr id="2" name="Oval 1"/>
        <cdr:cNvSpPr/>
      </cdr:nvSpPr>
      <cdr:spPr>
        <a:xfrm xmlns:a="http://schemas.openxmlformats.org/drawingml/2006/main" rot="20498776">
          <a:off x="5538965" y="751067"/>
          <a:ext cx="2210169" cy="647626"/>
        </a:xfrm>
        <a:prstGeom xmlns:a="http://schemas.openxmlformats.org/drawingml/2006/main" prst="ellipse">
          <a:avLst/>
        </a:prstGeom>
        <a:noFill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100"/>
        </a:p>
      </cdr:txBody>
    </cdr:sp>
  </cdr:relSizeAnchor>
  <cdr:relSizeAnchor xmlns:cdr="http://schemas.openxmlformats.org/drawingml/2006/chartDrawing">
    <cdr:from>
      <cdr:x>0.74425</cdr:x>
      <cdr:y>0.14068</cdr:y>
    </cdr:from>
    <cdr:to>
      <cdr:x>0.79654</cdr:x>
      <cdr:y>0.18271</cdr:y>
    </cdr:to>
    <cdr:sp macro="" textlink="">
      <cdr:nvSpPr>
        <cdr:cNvPr id="3" name="TextBox 16"/>
        <cdr:cNvSpPr txBox="1"/>
      </cdr:nvSpPr>
      <cdr:spPr>
        <a:xfrm xmlns:a="http://schemas.openxmlformats.org/drawingml/2006/main">
          <a:off x="6453172" y="885465"/>
          <a:ext cx="453394" cy="2645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CMP</a:t>
          </a:r>
        </a:p>
      </cdr:txBody>
    </cdr:sp>
  </cdr:relSizeAnchor>
  <cdr:relSizeAnchor xmlns:cdr="http://schemas.openxmlformats.org/drawingml/2006/chartDrawing">
    <cdr:from>
      <cdr:x>0.8221</cdr:x>
      <cdr:y>0.02153</cdr:y>
    </cdr:from>
    <cdr:to>
      <cdr:x>0.88267</cdr:x>
      <cdr:y>0.06318</cdr:y>
    </cdr:to>
    <cdr:sp macro="" textlink="">
      <cdr:nvSpPr>
        <cdr:cNvPr id="4" name="TextBox 11"/>
        <cdr:cNvSpPr txBox="1"/>
      </cdr:nvSpPr>
      <cdr:spPr>
        <a:xfrm xmlns:a="http://schemas.openxmlformats.org/drawingml/2006/main" flipH="1">
          <a:off x="7120114" y="135533"/>
          <a:ext cx="524589" cy="2621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IRI</a:t>
          </a:r>
        </a:p>
      </cdr:txBody>
    </cdr:sp>
  </cdr:relSizeAnchor>
  <cdr:relSizeAnchor xmlns:cdr="http://schemas.openxmlformats.org/drawingml/2006/chartDrawing">
    <cdr:from>
      <cdr:x>0.84489</cdr:x>
      <cdr:y>0.20803</cdr:y>
    </cdr:from>
    <cdr:to>
      <cdr:x>0.89625</cdr:x>
      <cdr:y>0.25006</cdr:y>
    </cdr:to>
    <cdr:sp macro="" textlink="">
      <cdr:nvSpPr>
        <cdr:cNvPr id="5" name="TextBox 20"/>
        <cdr:cNvSpPr txBox="1"/>
      </cdr:nvSpPr>
      <cdr:spPr>
        <a:xfrm xmlns:a="http://schemas.openxmlformats.org/drawingml/2006/main">
          <a:off x="7317509" y="1309427"/>
          <a:ext cx="444823" cy="26455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MSC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81</xdr:row>
      <xdr:rowOff>100012</xdr:rowOff>
    </xdr:from>
    <xdr:to>
      <xdr:col>9</xdr:col>
      <xdr:colOff>476250</xdr:colOff>
      <xdr:row>95</xdr:row>
      <xdr:rowOff>176212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438150</xdr:colOff>
      <xdr:row>71</xdr:row>
      <xdr:rowOff>180975</xdr:rowOff>
    </xdr:from>
    <xdr:to>
      <xdr:col>18</xdr:col>
      <xdr:colOff>133350</xdr:colOff>
      <xdr:row>86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142875</xdr:colOff>
      <xdr:row>53</xdr:row>
      <xdr:rowOff>19050</xdr:rowOff>
    </xdr:from>
    <xdr:to>
      <xdr:col>17</xdr:col>
      <xdr:colOff>447675</xdr:colOff>
      <xdr:row>67</xdr:row>
      <xdr:rowOff>95250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76200</xdr:colOff>
      <xdr:row>53</xdr:row>
      <xdr:rowOff>47625</xdr:rowOff>
    </xdr:from>
    <xdr:to>
      <xdr:col>25</xdr:col>
      <xdr:colOff>381000</xdr:colOff>
      <xdr:row>67</xdr:row>
      <xdr:rowOff>123825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247650</xdr:colOff>
      <xdr:row>94</xdr:row>
      <xdr:rowOff>133350</xdr:rowOff>
    </xdr:from>
    <xdr:to>
      <xdr:col>24</xdr:col>
      <xdr:colOff>552450</xdr:colOff>
      <xdr:row>109</xdr:row>
      <xdr:rowOff>19050</xdr:rowOff>
    </xdr:to>
    <xdr:grpSp>
      <xdr:nvGrpSpPr>
        <xdr:cNvPr id="3" name="Group 2"/>
        <xdr:cNvGrpSpPr/>
      </xdr:nvGrpSpPr>
      <xdr:grpSpPr>
        <a:xfrm>
          <a:off x="10610850" y="18040350"/>
          <a:ext cx="4572000" cy="2743200"/>
          <a:chOff x="16211550" y="14630400"/>
          <a:chExt cx="4572000" cy="2743200"/>
        </a:xfrm>
      </xdr:grpSpPr>
      <xdr:graphicFrame macro="">
        <xdr:nvGraphicFramePr>
          <xdr:cNvPr id="7" name="Chart 6"/>
          <xdr:cNvGraphicFramePr>
            <a:graphicFrameLocks/>
          </xdr:cNvGraphicFramePr>
        </xdr:nvGraphicFramePr>
        <xdr:xfrm>
          <a:off x="16211550" y="14630400"/>
          <a:ext cx="4572000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  <xdr:cxnSp macro="">
        <xdr:nvCxnSpPr>
          <xdr:cNvPr id="8" name="Straight Connector 7"/>
          <xdr:cNvCxnSpPr/>
        </xdr:nvCxnSpPr>
        <xdr:spPr>
          <a:xfrm>
            <a:off x="18002250" y="14763750"/>
            <a:ext cx="57150" cy="2238375"/>
          </a:xfrm>
          <a:prstGeom prst="line">
            <a:avLst/>
          </a:prstGeom>
          <a:ln w="28575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" name="Straight Connector 9"/>
          <xdr:cNvCxnSpPr/>
        </xdr:nvCxnSpPr>
        <xdr:spPr>
          <a:xfrm>
            <a:off x="18802350" y="15373350"/>
            <a:ext cx="47625" cy="1628775"/>
          </a:xfrm>
          <a:prstGeom prst="line">
            <a:avLst/>
          </a:prstGeom>
          <a:ln w="28575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Straight Connector 10"/>
          <xdr:cNvCxnSpPr/>
        </xdr:nvCxnSpPr>
        <xdr:spPr>
          <a:xfrm>
            <a:off x="17202150" y="15392400"/>
            <a:ext cx="28575" cy="1628775"/>
          </a:xfrm>
          <a:prstGeom prst="line">
            <a:avLst/>
          </a:prstGeom>
          <a:ln w="28575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35</xdr:col>
      <xdr:colOff>428625</xdr:colOff>
      <xdr:row>71</xdr:row>
      <xdr:rowOff>142875</xdr:rowOff>
    </xdr:from>
    <xdr:to>
      <xdr:col>45</xdr:col>
      <xdr:colOff>390525</xdr:colOff>
      <xdr:row>86</xdr:row>
      <xdr:rowOff>161925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40</xdr:col>
      <xdr:colOff>466725</xdr:colOff>
      <xdr:row>67</xdr:row>
      <xdr:rowOff>9525</xdr:rowOff>
    </xdr:from>
    <xdr:to>
      <xdr:col>48</xdr:col>
      <xdr:colOff>161925</xdr:colOff>
      <xdr:row>81</xdr:row>
      <xdr:rowOff>85725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ez@chrysler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107"/>
  <sheetViews>
    <sheetView tabSelected="1" zoomScale="80" zoomScaleNormal="80" workbookViewId="0">
      <selection activeCell="P1" sqref="P1"/>
    </sheetView>
  </sheetViews>
  <sheetFormatPr defaultRowHeight="15" x14ac:dyDescent="0.25"/>
  <cols>
    <col min="1" max="1" width="16.7109375" style="7" customWidth="1"/>
    <col min="6" max="6" width="8.85546875" customWidth="1"/>
    <col min="7" max="7" width="14.28515625" customWidth="1"/>
    <col min="13" max="13" width="15" customWidth="1"/>
    <col min="17" max="17" width="15.140625" customWidth="1"/>
    <col min="18" max="18" width="9" customWidth="1"/>
    <col min="19" max="19" width="15.85546875" customWidth="1"/>
    <col min="23" max="23" width="12.28515625" bestFit="1" customWidth="1"/>
  </cols>
  <sheetData>
    <row r="1" spans="1:24" ht="28.5" x14ac:dyDescent="0.45">
      <c r="A1" s="98" t="s">
        <v>147</v>
      </c>
      <c r="Q1" t="s">
        <v>216</v>
      </c>
    </row>
    <row r="2" spans="1:24" ht="18.75" x14ac:dyDescent="0.3">
      <c r="M2" s="43" t="s">
        <v>148</v>
      </c>
    </row>
    <row r="3" spans="1:24" ht="16.5" thickBot="1" x14ac:dyDescent="0.3">
      <c r="A3" s="8" t="s">
        <v>132</v>
      </c>
      <c r="G3" s="8" t="s">
        <v>132</v>
      </c>
      <c r="M3" s="6" t="s">
        <v>149</v>
      </c>
      <c r="Q3" s="100" t="s">
        <v>169</v>
      </c>
    </row>
    <row r="4" spans="1:24" ht="15.75" thickBot="1" x14ac:dyDescent="0.3">
      <c r="A4" s="8" t="s">
        <v>133</v>
      </c>
      <c r="G4" s="8" t="s">
        <v>145</v>
      </c>
      <c r="M4" s="6" t="s">
        <v>150</v>
      </c>
      <c r="Q4" s="141" t="s">
        <v>5</v>
      </c>
    </row>
    <row r="5" spans="1:24" x14ac:dyDescent="0.25">
      <c r="A5" s="28" t="s">
        <v>3</v>
      </c>
      <c r="G5" s="37" t="s">
        <v>142</v>
      </c>
      <c r="M5" s="6" t="s">
        <v>151</v>
      </c>
      <c r="Q5" s="107"/>
      <c r="R5" s="108" t="s">
        <v>159</v>
      </c>
      <c r="S5" s="26" t="s">
        <v>167</v>
      </c>
      <c r="T5" s="108" t="s">
        <v>160</v>
      </c>
      <c r="U5" s="108" t="s">
        <v>162</v>
      </c>
      <c r="V5" s="108" t="s">
        <v>106</v>
      </c>
      <c r="W5" s="108" t="s">
        <v>2</v>
      </c>
      <c r="X5" s="110" t="s">
        <v>170</v>
      </c>
    </row>
    <row r="6" spans="1:24" x14ac:dyDescent="0.25">
      <c r="A6" s="29" t="s">
        <v>134</v>
      </c>
      <c r="G6" s="38" t="s">
        <v>143</v>
      </c>
      <c r="M6" s="160" t="s">
        <v>215</v>
      </c>
      <c r="Q6" s="142">
        <v>2009</v>
      </c>
      <c r="R6" s="143">
        <f>MATCH(Q4,S23:S75,0)</f>
        <v>6</v>
      </c>
      <c r="S6" s="144">
        <f>(54-R6)/53</f>
        <v>0.90566037735849059</v>
      </c>
      <c r="T6" s="145">
        <f>INDEX(U23:U75,$R6)</f>
        <v>22.805510562160269</v>
      </c>
      <c r="U6" s="146">
        <f>INDEX(V23:V75,$R6)</f>
        <v>0.72021114716265233</v>
      </c>
      <c r="V6" s="145">
        <f>INDEX(W23:W75,R6)</f>
        <v>9.5189760813308926</v>
      </c>
      <c r="W6" s="145">
        <f>INDEX(T23:T75,R6)</f>
        <v>7.5889912794289405</v>
      </c>
      <c r="X6" s="147">
        <f>(W6-T19)/T20</f>
        <v>0.91636423537405709</v>
      </c>
    </row>
    <row r="7" spans="1:24" x14ac:dyDescent="0.25">
      <c r="A7" s="30" t="s">
        <v>135</v>
      </c>
      <c r="G7" s="39" t="s">
        <v>144</v>
      </c>
      <c r="Q7" s="148">
        <v>2010</v>
      </c>
      <c r="R7" s="149">
        <f>MATCH(Q4,M23:M77,0)</f>
        <v>2</v>
      </c>
      <c r="S7" s="150">
        <f>(56-R7)/55</f>
        <v>0.98181818181818181</v>
      </c>
      <c r="T7" s="151">
        <f>INDEX(O23:O77,$R7)</f>
        <v>2.7487179487179478</v>
      </c>
      <c r="U7" s="152">
        <f>INDEX(P23:P77,R7)</f>
        <v>0.77024874315045977</v>
      </c>
      <c r="V7" s="151">
        <f>INDEX(Q23:Q77,R7)</f>
        <v>2.1703576320921272</v>
      </c>
      <c r="W7" s="151">
        <f>INDEX(N23:N77,R7)</f>
        <v>2.0519775085577776</v>
      </c>
      <c r="X7" s="153">
        <f>(W7-N19)/N20</f>
        <v>0.8737028911101945</v>
      </c>
    </row>
    <row r="8" spans="1:24" x14ac:dyDescent="0.25">
      <c r="A8" s="31" t="s">
        <v>136</v>
      </c>
      <c r="Q8" s="148">
        <v>2011</v>
      </c>
      <c r="R8" s="149">
        <f>MATCH(Q4,G23:G85,0)</f>
        <v>2</v>
      </c>
      <c r="S8" s="150">
        <f>(64-R8)/63</f>
        <v>0.98412698412698407</v>
      </c>
      <c r="T8" s="151">
        <f>INDEX(I23:I85,$R8)</f>
        <v>26.425781250000011</v>
      </c>
      <c r="U8" s="152">
        <f>INDEX(J23:J85,R8)</f>
        <v>0.7371670228064291</v>
      </c>
      <c r="V8" s="151">
        <f>INDEX(K23:K85,R8)</f>
        <v>13.92078265658596</v>
      </c>
      <c r="W8" s="151">
        <f>INDEX(H23:H85,R8)</f>
        <v>5.5672836536672872</v>
      </c>
      <c r="X8" s="153">
        <f>(W8-H19)/H20</f>
        <v>0.78043287106943671</v>
      </c>
    </row>
    <row r="9" spans="1:24" x14ac:dyDescent="0.25">
      <c r="A9" s="32" t="s">
        <v>137</v>
      </c>
      <c r="D9" t="s">
        <v>165</v>
      </c>
      <c r="Q9" s="154">
        <v>2012</v>
      </c>
      <c r="R9" s="155">
        <f>MATCH(Q4,A23:A96,0)</f>
        <v>2</v>
      </c>
      <c r="S9" s="156">
        <f>(75-R9)/74</f>
        <v>0.98648648648648651</v>
      </c>
      <c r="T9" s="157">
        <f>INDEX(C23:C96,$R9)</f>
        <v>18.015625</v>
      </c>
      <c r="U9" s="158">
        <f>INDEX(D23:D96,R9)</f>
        <v>0.7794838870329075</v>
      </c>
      <c r="V9" s="157">
        <f>INDEX(E23:E96,R9)</f>
        <v>8.173726675344632</v>
      </c>
      <c r="W9" s="157">
        <f>INDEX(B23:B96,R9)</f>
        <v>6.8645844449348834</v>
      </c>
      <c r="X9" s="159">
        <f>(W9-B19)/B20</f>
        <v>1</v>
      </c>
    </row>
    <row r="10" spans="1:24" x14ac:dyDescent="0.25">
      <c r="A10" s="33" t="s">
        <v>138</v>
      </c>
      <c r="D10" t="s">
        <v>166</v>
      </c>
    </row>
    <row r="11" spans="1:24" x14ac:dyDescent="0.25">
      <c r="A11" s="34" t="s">
        <v>139</v>
      </c>
      <c r="D11" t="s">
        <v>158</v>
      </c>
    </row>
    <row r="12" spans="1:24" x14ac:dyDescent="0.25">
      <c r="A12" s="35" t="s">
        <v>140</v>
      </c>
      <c r="D12" t="s">
        <v>205</v>
      </c>
    </row>
    <row r="13" spans="1:24" x14ac:dyDescent="0.25">
      <c r="A13" s="36" t="s">
        <v>141</v>
      </c>
      <c r="D13" t="s">
        <v>206</v>
      </c>
    </row>
    <row r="14" spans="1:24" x14ac:dyDescent="0.25">
      <c r="D14" t="s">
        <v>157</v>
      </c>
    </row>
    <row r="15" spans="1:24" x14ac:dyDescent="0.25">
      <c r="D15" t="s">
        <v>161</v>
      </c>
      <c r="K15" s="140" t="s">
        <v>207</v>
      </c>
      <c r="L15" s="140"/>
      <c r="M15" s="140"/>
    </row>
    <row r="16" spans="1:24" ht="18.75" x14ac:dyDescent="0.3">
      <c r="A16" s="41" t="s">
        <v>76</v>
      </c>
      <c r="G16" s="43" t="s">
        <v>74</v>
      </c>
      <c r="M16" s="44" t="s">
        <v>0</v>
      </c>
      <c r="S16" s="44" t="s">
        <v>146</v>
      </c>
    </row>
    <row r="17" spans="1:34" x14ac:dyDescent="0.25">
      <c r="A17"/>
      <c r="B17" s="26" t="s">
        <v>2</v>
      </c>
      <c r="C17" s="26" t="s">
        <v>100</v>
      </c>
      <c r="D17" s="26" t="s">
        <v>106</v>
      </c>
      <c r="H17" s="26" t="s">
        <v>2</v>
      </c>
      <c r="I17" s="26" t="s">
        <v>100</v>
      </c>
      <c r="J17" s="26" t="s">
        <v>106</v>
      </c>
      <c r="N17" s="26" t="s">
        <v>2</v>
      </c>
      <c r="O17" s="26" t="s">
        <v>100</v>
      </c>
      <c r="P17" s="26" t="s">
        <v>106</v>
      </c>
      <c r="T17" s="26" t="s">
        <v>2</v>
      </c>
      <c r="U17" s="26" t="s">
        <v>100</v>
      </c>
      <c r="V17" s="26" t="s">
        <v>106</v>
      </c>
    </row>
    <row r="18" spans="1:34" x14ac:dyDescent="0.25">
      <c r="A18" s="11" t="s">
        <v>163</v>
      </c>
      <c r="B18" s="101">
        <f>MAX(B23:B96)</f>
        <v>6.8645844449348834</v>
      </c>
      <c r="C18" s="105">
        <f>MAX(C23:C96)</f>
        <v>22.07460317460318</v>
      </c>
      <c r="D18" s="102">
        <f>MAX(E23:E96)</f>
        <v>10.093515563805125</v>
      </c>
      <c r="E18" s="9"/>
      <c r="G18" s="11" t="s">
        <v>163</v>
      </c>
      <c r="H18" s="101">
        <f>MAX(H23:H96)</f>
        <v>9.2576115335539715</v>
      </c>
      <c r="I18" s="105">
        <f>MAX(I23:I96)</f>
        <v>34.239057239057232</v>
      </c>
      <c r="J18" s="102">
        <f>MAX(K23:K96)</f>
        <v>17.982126081127252</v>
      </c>
      <c r="M18" s="11" t="s">
        <v>163</v>
      </c>
      <c r="N18" s="101">
        <f>MAX(N23:N96)</f>
        <v>3.0545064247716791</v>
      </c>
      <c r="O18" s="105">
        <f>MAX(O23:O96)</f>
        <v>3.4022435897435912</v>
      </c>
      <c r="P18" s="102">
        <f>MAX(Q23:Q96)</f>
        <v>2.6516788609797666</v>
      </c>
      <c r="S18" s="11" t="s">
        <v>163</v>
      </c>
      <c r="T18" s="101">
        <f>MAX(T23:T96)</f>
        <v>8.0747978530970705</v>
      </c>
      <c r="U18" s="105">
        <f>MAX(U23:U96)</f>
        <v>25.8</v>
      </c>
      <c r="V18" s="102">
        <f>MAX(W23:W96)</f>
        <v>12.966857878315286</v>
      </c>
    </row>
    <row r="19" spans="1:34" x14ac:dyDescent="0.25">
      <c r="A19" s="12" t="s">
        <v>164</v>
      </c>
      <c r="B19" s="103">
        <f>MIN(B23:B96)</f>
        <v>-5.3926176017921268</v>
      </c>
      <c r="C19" s="106">
        <f>MIN(C23:C96)</f>
        <v>3.6678839558180183</v>
      </c>
      <c r="D19" s="104">
        <f>MIN(E23:E96)</f>
        <v>4.6431415811827312</v>
      </c>
      <c r="E19" s="9"/>
      <c r="G19" s="12" t="s">
        <v>164</v>
      </c>
      <c r="H19" s="103">
        <f>MIN(H23:H96)</f>
        <v>-7.5496760502524705</v>
      </c>
      <c r="I19" s="106">
        <f>MIN(I23:I96)</f>
        <v>4.5119047619047619</v>
      </c>
      <c r="J19" s="104">
        <f>MIN(K23:K96)</f>
        <v>7.0340117854310851</v>
      </c>
      <c r="M19" s="12" t="s">
        <v>164</v>
      </c>
      <c r="N19" s="103">
        <f>MIN(N23:N96)</f>
        <v>-4.8833547426491055</v>
      </c>
      <c r="O19" s="106">
        <f>MIN(O23:O96)</f>
        <v>0.55775146383707275</v>
      </c>
      <c r="P19" s="104">
        <f>MIN(Q23:Q96)</f>
        <v>0.7080136504651291</v>
      </c>
      <c r="S19" s="12" t="s">
        <v>164</v>
      </c>
      <c r="T19" s="103">
        <f>MIN(T23:T96)</f>
        <v>2.2661993923682484</v>
      </c>
      <c r="U19" s="106">
        <f>MIN(U23:U96)</f>
        <v>15.097324008899859</v>
      </c>
      <c r="V19" s="104">
        <f>MIN(W23:W96)</f>
        <v>6.4806826342389803</v>
      </c>
    </row>
    <row r="20" spans="1:34" x14ac:dyDescent="0.25">
      <c r="A20" s="19" t="s">
        <v>168</v>
      </c>
      <c r="B20" s="109">
        <f>B18-B19</f>
        <v>12.257202046727009</v>
      </c>
      <c r="C20" s="109">
        <f>C18-C19</f>
        <v>18.406719218785163</v>
      </c>
      <c r="D20" s="109">
        <f>D18-D19</f>
        <v>5.450373982622394</v>
      </c>
      <c r="E20" s="9"/>
      <c r="G20" s="19" t="s">
        <v>168</v>
      </c>
      <c r="H20" s="109">
        <f>H18-H19</f>
        <v>16.807287583806442</v>
      </c>
      <c r="I20" s="109">
        <f>I18-I19</f>
        <v>29.727152477152469</v>
      </c>
      <c r="J20" s="109">
        <f>J18-J19</f>
        <v>10.948114295696167</v>
      </c>
      <c r="M20" s="19" t="s">
        <v>168</v>
      </c>
      <c r="N20" s="109">
        <f>N18-N19</f>
        <v>7.9378611674207846</v>
      </c>
      <c r="O20" s="109">
        <f>O18-O19</f>
        <v>2.8444921259065183</v>
      </c>
      <c r="P20" s="109">
        <f>P18-P19</f>
        <v>1.9436652105146375</v>
      </c>
      <c r="S20" s="19" t="s">
        <v>168</v>
      </c>
      <c r="T20" s="109">
        <f>T18-T19</f>
        <v>5.8085984607288221</v>
      </c>
      <c r="U20" s="109">
        <f>U18-U19</f>
        <v>10.702675991100142</v>
      </c>
      <c r="V20" s="109">
        <f>V18-V19</f>
        <v>6.4861752440763061</v>
      </c>
    </row>
    <row r="21" spans="1:34" s="42" customFormat="1" ht="16.5" customHeight="1" x14ac:dyDescent="0.3"/>
    <row r="22" spans="1:34" ht="26.25" x14ac:dyDescent="0.25">
      <c r="A22" s="1" t="s">
        <v>1</v>
      </c>
      <c r="B22" s="1" t="s">
        <v>2</v>
      </c>
      <c r="C22" s="4" t="s">
        <v>63</v>
      </c>
      <c r="D22" s="1" t="s">
        <v>75</v>
      </c>
      <c r="E22" s="26" t="s">
        <v>106</v>
      </c>
      <c r="G22" s="1" t="s">
        <v>1</v>
      </c>
      <c r="H22" s="1" t="s">
        <v>2</v>
      </c>
      <c r="I22" s="4" t="s">
        <v>63</v>
      </c>
      <c r="J22" s="1" t="s">
        <v>75</v>
      </c>
      <c r="K22" s="26" t="s">
        <v>106</v>
      </c>
      <c r="M22" s="1" t="s">
        <v>1</v>
      </c>
      <c r="N22" s="1" t="s">
        <v>2</v>
      </c>
      <c r="O22" s="4" t="s">
        <v>63</v>
      </c>
      <c r="P22" s="1" t="s">
        <v>75</v>
      </c>
      <c r="Q22" s="26" t="s">
        <v>106</v>
      </c>
      <c r="R22" s="1"/>
      <c r="S22" s="1" t="s">
        <v>1</v>
      </c>
      <c r="T22" s="2" t="s">
        <v>2</v>
      </c>
      <c r="U22" s="4" t="s">
        <v>63</v>
      </c>
      <c r="V22" s="1" t="s">
        <v>75</v>
      </c>
      <c r="W22" s="26" t="s">
        <v>106</v>
      </c>
      <c r="AG22" s="111" t="s">
        <v>171</v>
      </c>
      <c r="AH22" s="111"/>
    </row>
    <row r="23" spans="1:34" x14ac:dyDescent="0.25">
      <c r="A23" s="67" t="s">
        <v>3</v>
      </c>
      <c r="B23" s="48">
        <v>6.7970089635140587</v>
      </c>
      <c r="C23" s="48">
        <v>22.07460317460318</v>
      </c>
      <c r="D23" s="49">
        <f t="shared" ref="D23:D54" si="0">(C23-C$19)/(C$18-C$19)</f>
        <v>1</v>
      </c>
      <c r="E23" s="50">
        <f t="shared" ref="E23:E54" si="1">SQRT(((C23^2)/(10^(B23/10))))</f>
        <v>10.093515563805125</v>
      </c>
      <c r="F23" s="14"/>
      <c r="G23" s="67" t="s">
        <v>3</v>
      </c>
      <c r="H23" s="48">
        <v>9.2576115335539715</v>
      </c>
      <c r="I23" s="48">
        <v>34.239057239057232</v>
      </c>
      <c r="J23" s="59">
        <f>(I23-I$19)/(I$18-I$19)</f>
        <v>1</v>
      </c>
      <c r="K23" s="50">
        <f t="shared" ref="K23:K54" si="2">SQRT(((I23^2)/(10^(H23/10))))</f>
        <v>11.793459537185219</v>
      </c>
      <c r="M23" s="67" t="s">
        <v>3</v>
      </c>
      <c r="N23" s="48">
        <v>2.16488956039731</v>
      </c>
      <c r="O23" s="48">
        <v>3.4022435897435912</v>
      </c>
      <c r="P23" s="59">
        <f>(O23-O$19)/(O$18-O$19)</f>
        <v>1</v>
      </c>
      <c r="Q23" s="50">
        <f t="shared" ref="Q23:Q54" si="3">SQRT(((O23^2)/(10^(N23/10))))</f>
        <v>2.6516788609797666</v>
      </c>
      <c r="R23" s="45"/>
      <c r="S23" s="67" t="s">
        <v>3</v>
      </c>
      <c r="T23" s="62">
        <v>7.67</v>
      </c>
      <c r="U23" s="62">
        <v>25.8</v>
      </c>
      <c r="V23" s="59">
        <f>(U23-U$19)/(U$18-U$19)</f>
        <v>1</v>
      </c>
      <c r="W23" s="50">
        <f t="shared" ref="W23:W54" si="4">SQRT(((U23^2)/(10^(T23/10))))</f>
        <v>10.668901510168226</v>
      </c>
      <c r="AG23" t="s">
        <v>33</v>
      </c>
    </row>
    <row r="24" spans="1:34" x14ac:dyDescent="0.25">
      <c r="A24" s="87" t="s">
        <v>5</v>
      </c>
      <c r="B24" s="27">
        <v>6.8645844449348834</v>
      </c>
      <c r="C24" s="27">
        <v>18.015625</v>
      </c>
      <c r="D24" s="51">
        <f t="shared" si="0"/>
        <v>0.7794838870329075</v>
      </c>
      <c r="E24" s="52">
        <f t="shared" si="1"/>
        <v>8.173726675344632</v>
      </c>
      <c r="F24" s="14"/>
      <c r="G24" s="79" t="s">
        <v>5</v>
      </c>
      <c r="H24" s="27">
        <v>5.5672836536672872</v>
      </c>
      <c r="I24" s="27">
        <v>26.425781250000011</v>
      </c>
      <c r="J24" s="51">
        <f t="shared" ref="J24:J85" si="5">(I24-I$19)/(I$18-I$19)</f>
        <v>0.7371670228064291</v>
      </c>
      <c r="K24" s="52">
        <f t="shared" si="2"/>
        <v>13.92078265658596</v>
      </c>
      <c r="M24" s="69" t="s">
        <v>5</v>
      </c>
      <c r="N24" s="27">
        <v>2.0519775085577776</v>
      </c>
      <c r="O24" s="27">
        <v>2.7487179487179478</v>
      </c>
      <c r="P24" s="51">
        <f t="shared" ref="P24:P77" si="6">(O24-O$19)/(O$18-O$19)</f>
        <v>0.77024874315045977</v>
      </c>
      <c r="Q24" s="52">
        <f t="shared" si="3"/>
        <v>2.1703576320921272</v>
      </c>
      <c r="R24" s="45"/>
      <c r="S24" s="68" t="s">
        <v>4</v>
      </c>
      <c r="T24" s="63">
        <v>7.6910391293486358</v>
      </c>
      <c r="U24" s="64">
        <v>24.57493170345311</v>
      </c>
      <c r="V24" s="55">
        <f t="shared" ref="V24:V75" si="7">(U24-U$19)/(U$18-U$19)</f>
        <v>0.88553626237348482</v>
      </c>
      <c r="W24" s="52">
        <f t="shared" si="4"/>
        <v>10.137721659241389</v>
      </c>
      <c r="AG24" t="s">
        <v>73</v>
      </c>
    </row>
    <row r="25" spans="1:34" x14ac:dyDescent="0.25">
      <c r="A25" s="88" t="s">
        <v>92</v>
      </c>
      <c r="B25" s="27">
        <v>5.8181465547064937</v>
      </c>
      <c r="C25" s="27">
        <v>15.665094339622639</v>
      </c>
      <c r="D25" s="53">
        <f t="shared" si="0"/>
        <v>0.65178428818323841</v>
      </c>
      <c r="E25" s="52">
        <f t="shared" si="1"/>
        <v>8.0172548112290585</v>
      </c>
      <c r="F25" s="14"/>
      <c r="G25" s="80" t="s">
        <v>6</v>
      </c>
      <c r="H25" s="27">
        <v>3.9231879333403077</v>
      </c>
      <c r="I25" s="27">
        <v>24.048835944103185</v>
      </c>
      <c r="J25" s="55">
        <f t="shared" si="5"/>
        <v>0.65720829457897156</v>
      </c>
      <c r="K25" s="52">
        <f t="shared" si="2"/>
        <v>15.308571361987086</v>
      </c>
      <c r="M25" s="68" t="s">
        <v>7</v>
      </c>
      <c r="N25" s="27">
        <v>3.0140763379937701</v>
      </c>
      <c r="O25" s="27">
        <v>2.5899288420802793</v>
      </c>
      <c r="P25" s="55">
        <f t="shared" si="6"/>
        <v>0.71442538361591235</v>
      </c>
      <c r="Q25" s="52">
        <f t="shared" si="3"/>
        <v>1.8305601977237835</v>
      </c>
      <c r="R25" s="45"/>
      <c r="S25" s="68" t="s">
        <v>6</v>
      </c>
      <c r="T25" s="63">
        <v>7.5735014836457735</v>
      </c>
      <c r="U25" s="64">
        <v>24.024078459694479</v>
      </c>
      <c r="V25" s="55">
        <f t="shared" si="7"/>
        <v>0.8340675227595139</v>
      </c>
      <c r="W25" s="52">
        <f t="shared" si="4"/>
        <v>10.045502437310978</v>
      </c>
      <c r="AG25" t="s">
        <v>49</v>
      </c>
    </row>
    <row r="26" spans="1:34" x14ac:dyDescent="0.25">
      <c r="A26" s="89" t="s">
        <v>4</v>
      </c>
      <c r="B26" s="27">
        <v>3.6765100661411965</v>
      </c>
      <c r="C26" s="27">
        <v>15.368518518518522</v>
      </c>
      <c r="D26" s="54">
        <f t="shared" si="0"/>
        <v>0.63567192086894564</v>
      </c>
      <c r="E26" s="52">
        <f t="shared" si="1"/>
        <v>10.064831335378207</v>
      </c>
      <c r="F26" s="14"/>
      <c r="G26" s="80" t="s">
        <v>8</v>
      </c>
      <c r="H26" s="27">
        <v>4.2839548789440887</v>
      </c>
      <c r="I26" s="27">
        <v>23.842772323003601</v>
      </c>
      <c r="J26" s="55">
        <f t="shared" si="5"/>
        <v>0.65027646277106599</v>
      </c>
      <c r="K26" s="52">
        <f t="shared" si="2"/>
        <v>14.559920636836285</v>
      </c>
      <c r="M26" s="68" t="s">
        <v>6</v>
      </c>
      <c r="N26" s="27">
        <v>3.0545064247716791</v>
      </c>
      <c r="O26" s="27">
        <v>2.4388804463825053</v>
      </c>
      <c r="P26" s="55">
        <f t="shared" si="6"/>
        <v>0.66132332215401401</v>
      </c>
      <c r="Q26" s="52">
        <f t="shared" si="3"/>
        <v>1.7157941806950765</v>
      </c>
      <c r="R26" s="45"/>
      <c r="S26" s="68" t="s">
        <v>8</v>
      </c>
      <c r="T26" s="63">
        <v>6.9194772603731103</v>
      </c>
      <c r="U26" s="64">
        <v>23.564009065068781</v>
      </c>
      <c r="V26" s="55">
        <f t="shared" si="7"/>
        <v>0.79108113365381072</v>
      </c>
      <c r="W26" s="52">
        <f t="shared" si="4"/>
        <v>10.623688254692246</v>
      </c>
      <c r="AG26" t="s">
        <v>7</v>
      </c>
    </row>
    <row r="27" spans="1:34" x14ac:dyDescent="0.25">
      <c r="A27" s="89" t="s">
        <v>7</v>
      </c>
      <c r="B27" s="27">
        <v>3.6842833661581893</v>
      </c>
      <c r="C27" s="27">
        <v>15.159999999999995</v>
      </c>
      <c r="D27" s="55">
        <f t="shared" si="0"/>
        <v>0.62434352953314909</v>
      </c>
      <c r="E27" s="52">
        <f t="shared" si="1"/>
        <v>9.9193915363107372</v>
      </c>
      <c r="F27" s="15"/>
      <c r="G27" s="80" t="s">
        <v>4</v>
      </c>
      <c r="H27" s="27">
        <v>2.0476904337117392</v>
      </c>
      <c r="I27" s="27">
        <v>22.295430804064093</v>
      </c>
      <c r="J27" s="55">
        <f t="shared" si="5"/>
        <v>0.59822500846077653</v>
      </c>
      <c r="K27" s="52">
        <f t="shared" si="2"/>
        <v>17.612919361819188</v>
      </c>
      <c r="M27" s="68" t="s">
        <v>8</v>
      </c>
      <c r="N27" s="27">
        <v>2.0336762715371552</v>
      </c>
      <c r="O27" s="27">
        <v>2.2935757192126029</v>
      </c>
      <c r="P27" s="55">
        <f t="shared" si="6"/>
        <v>0.61024048531065489</v>
      </c>
      <c r="Q27" s="52">
        <f t="shared" si="3"/>
        <v>1.8148020816870993</v>
      </c>
      <c r="R27" s="46"/>
      <c r="S27" s="68" t="s">
        <v>7</v>
      </c>
      <c r="T27" s="63">
        <v>5.826360909295909</v>
      </c>
      <c r="U27" s="64">
        <v>23.355850450596964</v>
      </c>
      <c r="V27" s="55">
        <f t="shared" si="7"/>
        <v>0.77163192163945915</v>
      </c>
      <c r="W27" s="52">
        <f t="shared" si="4"/>
        <v>11.94201576856824</v>
      </c>
      <c r="AG27" t="s">
        <v>53</v>
      </c>
    </row>
    <row r="28" spans="1:34" x14ac:dyDescent="0.25">
      <c r="A28" s="89" t="s">
        <v>8</v>
      </c>
      <c r="B28" s="27">
        <v>3.826730942129223</v>
      </c>
      <c r="C28" s="27">
        <v>14.612962962962962</v>
      </c>
      <c r="D28" s="55">
        <f t="shared" si="0"/>
        <v>0.59462410856872494</v>
      </c>
      <c r="E28" s="52">
        <f t="shared" si="1"/>
        <v>9.4059298722065314</v>
      </c>
      <c r="F28" s="15"/>
      <c r="G28" s="80" t="s">
        <v>7</v>
      </c>
      <c r="H28" s="27">
        <v>2.7261883996461114</v>
      </c>
      <c r="I28" s="27">
        <v>20.817489812060511</v>
      </c>
      <c r="J28" s="55">
        <f t="shared" si="5"/>
        <v>0.54850813789473463</v>
      </c>
      <c r="K28" s="52">
        <f t="shared" si="2"/>
        <v>15.209640211364116</v>
      </c>
      <c r="M28" s="68" t="s">
        <v>4</v>
      </c>
      <c r="N28" s="27">
        <v>1.0701924827714009</v>
      </c>
      <c r="O28" s="27">
        <v>2.1697807305943897</v>
      </c>
      <c r="P28" s="55">
        <f t="shared" si="6"/>
        <v>0.56671953916679418</v>
      </c>
      <c r="Q28" s="52">
        <f t="shared" si="3"/>
        <v>1.9182544919502531</v>
      </c>
      <c r="R28" s="46"/>
      <c r="S28" s="69" t="s">
        <v>5</v>
      </c>
      <c r="T28" s="63">
        <v>7.5889912794289405</v>
      </c>
      <c r="U28" s="64">
        <v>22.805510562160269</v>
      </c>
      <c r="V28" s="51">
        <f t="shared" si="7"/>
        <v>0.72021114716265233</v>
      </c>
      <c r="W28" s="52">
        <f t="shared" si="4"/>
        <v>9.5189760813308926</v>
      </c>
      <c r="AG28" t="s">
        <v>34</v>
      </c>
    </row>
    <row r="29" spans="1:34" x14ac:dyDescent="0.25">
      <c r="A29" s="89" t="s">
        <v>6</v>
      </c>
      <c r="B29" s="27">
        <v>3.693006958189792</v>
      </c>
      <c r="C29" s="27">
        <v>14.508888888888883</v>
      </c>
      <c r="D29" s="55">
        <f t="shared" si="0"/>
        <v>0.58896997363913539</v>
      </c>
      <c r="E29" s="52">
        <f t="shared" si="1"/>
        <v>9.4838310128104908</v>
      </c>
      <c r="F29" s="15"/>
      <c r="G29" s="81" t="s">
        <v>13</v>
      </c>
      <c r="H29" s="27">
        <v>0.64893084692553482</v>
      </c>
      <c r="I29" s="27">
        <v>15.376761303842954</v>
      </c>
      <c r="J29" s="55">
        <f t="shared" si="5"/>
        <v>0.36548594926098771</v>
      </c>
      <c r="K29" s="52">
        <f t="shared" si="2"/>
        <v>14.269814594869327</v>
      </c>
      <c r="M29" s="71" t="s">
        <v>9</v>
      </c>
      <c r="N29" s="27">
        <v>-1.5023678100309212</v>
      </c>
      <c r="O29" s="27">
        <v>1.7229166666666669</v>
      </c>
      <c r="P29" s="51">
        <f t="shared" si="6"/>
        <v>0.40962152512841449</v>
      </c>
      <c r="Q29" s="52">
        <f t="shared" si="3"/>
        <v>2.0482485810968787</v>
      </c>
      <c r="R29" s="46"/>
      <c r="S29" s="70" t="s">
        <v>9</v>
      </c>
      <c r="T29" s="63">
        <v>5.663821832077641</v>
      </c>
      <c r="U29" s="64">
        <v>20.029166666666661</v>
      </c>
      <c r="V29" s="51">
        <f t="shared" si="7"/>
        <v>0.46080463071739242</v>
      </c>
      <c r="W29" s="52">
        <f t="shared" si="4"/>
        <v>10.434503493924154</v>
      </c>
      <c r="AG29" t="s">
        <v>31</v>
      </c>
    </row>
    <row r="30" spans="1:34" x14ac:dyDescent="0.25">
      <c r="A30" s="90" t="s">
        <v>9</v>
      </c>
      <c r="B30" s="27">
        <v>2.6940424427775085</v>
      </c>
      <c r="C30" s="27">
        <v>13.597916666666672</v>
      </c>
      <c r="D30" s="51">
        <f t="shared" si="0"/>
        <v>0.53947868671318999</v>
      </c>
      <c r="E30" s="52">
        <f t="shared" si="1"/>
        <v>9.9717240849626041</v>
      </c>
      <c r="F30" s="15"/>
      <c r="G30" s="81" t="s">
        <v>65</v>
      </c>
      <c r="H30" s="27">
        <v>-1.2508325290066269</v>
      </c>
      <c r="I30" s="27">
        <v>15.246829620224764</v>
      </c>
      <c r="J30" s="55">
        <f t="shared" si="5"/>
        <v>0.3611151410001544</v>
      </c>
      <c r="K30" s="52">
        <f t="shared" si="2"/>
        <v>17.608451830893365</v>
      </c>
      <c r="M30" s="71" t="s">
        <v>11</v>
      </c>
      <c r="N30" s="27">
        <v>-2.5133067068341881</v>
      </c>
      <c r="O30" s="27">
        <v>1.654545454545455</v>
      </c>
      <c r="P30" s="55">
        <f t="shared" si="6"/>
        <v>0.38558517378874524</v>
      </c>
      <c r="Q30" s="52">
        <f t="shared" si="3"/>
        <v>2.2097545569276744</v>
      </c>
      <c r="R30" s="46"/>
      <c r="S30" s="71" t="s">
        <v>10</v>
      </c>
      <c r="T30" s="63">
        <v>6.6988543091938375</v>
      </c>
      <c r="U30" s="64">
        <v>19.878237903689964</v>
      </c>
      <c r="V30" s="55">
        <f t="shared" si="7"/>
        <v>0.44670266564788991</v>
      </c>
      <c r="W30" s="52">
        <f t="shared" si="4"/>
        <v>9.1925323838274693</v>
      </c>
      <c r="AG30" t="s">
        <v>10</v>
      </c>
    </row>
    <row r="31" spans="1:34" x14ac:dyDescent="0.25">
      <c r="A31" s="91" t="s">
        <v>90</v>
      </c>
      <c r="B31" s="27">
        <v>3.4028009553393286</v>
      </c>
      <c r="C31" s="27">
        <v>12.341520467836258</v>
      </c>
      <c r="D31" s="55">
        <f t="shared" si="0"/>
        <v>0.47122121052220278</v>
      </c>
      <c r="E31" s="52">
        <f t="shared" si="1"/>
        <v>8.3412016418700841</v>
      </c>
      <c r="F31" s="15"/>
      <c r="G31" s="82" t="s">
        <v>49</v>
      </c>
      <c r="H31" s="27">
        <v>0.36048945713156022</v>
      </c>
      <c r="I31" s="27">
        <v>14.65</v>
      </c>
      <c r="J31" s="51">
        <f t="shared" si="5"/>
        <v>0.34103822240919712</v>
      </c>
      <c r="K31" s="52">
        <f t="shared" si="2"/>
        <v>14.054427250686309</v>
      </c>
      <c r="M31" s="70" t="s">
        <v>13</v>
      </c>
      <c r="N31" s="27">
        <v>0.83970349860069682</v>
      </c>
      <c r="O31" s="27">
        <v>1.5408893230551364</v>
      </c>
      <c r="P31" s="55">
        <f t="shared" si="6"/>
        <v>0.34562860985412114</v>
      </c>
      <c r="Q31" s="52">
        <f t="shared" si="3"/>
        <v>1.3988987141724543</v>
      </c>
      <c r="R31" s="46"/>
      <c r="S31" s="70" t="s">
        <v>12</v>
      </c>
      <c r="T31" s="63">
        <v>6.8761916213525485</v>
      </c>
      <c r="U31" s="64">
        <v>19.714646464646471</v>
      </c>
      <c r="V31" s="55">
        <f t="shared" si="7"/>
        <v>0.43141756880112664</v>
      </c>
      <c r="W31" s="52">
        <f t="shared" si="4"/>
        <v>8.9326313779924611</v>
      </c>
      <c r="AG31" t="s">
        <v>32</v>
      </c>
    </row>
    <row r="32" spans="1:34" x14ac:dyDescent="0.25">
      <c r="A32" s="91" t="s">
        <v>89</v>
      </c>
      <c r="B32" s="27">
        <v>1.5634177032987688</v>
      </c>
      <c r="C32" s="27">
        <v>11.691455620933439</v>
      </c>
      <c r="D32" s="55">
        <f t="shared" si="0"/>
        <v>0.43590449605635773</v>
      </c>
      <c r="E32" s="52">
        <f t="shared" si="1"/>
        <v>9.7655723140109369</v>
      </c>
      <c r="F32" s="15"/>
      <c r="G32" s="82" t="s">
        <v>11</v>
      </c>
      <c r="H32" s="27">
        <v>-1.7934165401886322</v>
      </c>
      <c r="I32" s="27">
        <v>14.392635125364016</v>
      </c>
      <c r="J32" s="55">
        <f t="shared" si="5"/>
        <v>0.33238065337920714</v>
      </c>
      <c r="K32" s="52">
        <f t="shared" si="2"/>
        <v>17.693393753904218</v>
      </c>
      <c r="M32" s="73" t="s">
        <v>14</v>
      </c>
      <c r="N32" s="27">
        <v>0.8406150193053713</v>
      </c>
      <c r="O32" s="27">
        <v>1.5142276422764227</v>
      </c>
      <c r="P32" s="51">
        <f t="shared" si="6"/>
        <v>0.33625551982659407</v>
      </c>
      <c r="Q32" s="52">
        <f t="shared" si="3"/>
        <v>1.3745496102346135</v>
      </c>
      <c r="R32" s="46"/>
      <c r="S32" s="70" t="s">
        <v>13</v>
      </c>
      <c r="T32" s="63">
        <v>4.5376089875644947</v>
      </c>
      <c r="U32" s="64">
        <v>19.602083333333336</v>
      </c>
      <c r="V32" s="55">
        <f t="shared" si="7"/>
        <v>0.42090028028312082</v>
      </c>
      <c r="W32" s="52">
        <f t="shared" si="4"/>
        <v>11.625771472237881</v>
      </c>
      <c r="AG32" t="s">
        <v>42</v>
      </c>
    </row>
    <row r="33" spans="1:33" x14ac:dyDescent="0.25">
      <c r="A33" s="90" t="s">
        <v>13</v>
      </c>
      <c r="B33" s="27">
        <v>2.8646795942504921</v>
      </c>
      <c r="C33" s="27">
        <v>11.222492980175097</v>
      </c>
      <c r="D33" s="55">
        <f t="shared" si="0"/>
        <v>0.41042669986768454</v>
      </c>
      <c r="E33" s="52">
        <f t="shared" si="1"/>
        <v>8.0696623371384106</v>
      </c>
      <c r="F33" s="15"/>
      <c r="G33" s="83" t="s">
        <v>16</v>
      </c>
      <c r="H33" s="27">
        <v>-0.35739523688020108</v>
      </c>
      <c r="I33" s="27">
        <v>14.345238095238091</v>
      </c>
      <c r="J33" s="55">
        <f t="shared" si="5"/>
        <v>0.33078625142085094</v>
      </c>
      <c r="K33" s="52">
        <f t="shared" si="2"/>
        <v>14.947808408161309</v>
      </c>
      <c r="M33" s="71" t="s">
        <v>16</v>
      </c>
      <c r="N33" s="27">
        <v>0.55381722471154915</v>
      </c>
      <c r="O33" s="27">
        <v>1.492424242424242</v>
      </c>
      <c r="P33" s="55">
        <f t="shared" si="6"/>
        <v>0.32859039055673112</v>
      </c>
      <c r="Q33" s="52">
        <f t="shared" si="3"/>
        <v>1.4002366273271414</v>
      </c>
      <c r="R33" s="46"/>
      <c r="S33" s="72" t="s">
        <v>15</v>
      </c>
      <c r="T33" s="63">
        <v>3.5062733590837429</v>
      </c>
      <c r="U33" s="64">
        <v>19.415492826771185</v>
      </c>
      <c r="V33" s="55">
        <f t="shared" si="7"/>
        <v>0.40346627529994544</v>
      </c>
      <c r="W33" s="52">
        <f t="shared" si="4"/>
        <v>12.966857878315286</v>
      </c>
      <c r="AG33" t="s">
        <v>37</v>
      </c>
    </row>
    <row r="34" spans="1:33" x14ac:dyDescent="0.25">
      <c r="A34" s="92" t="s">
        <v>84</v>
      </c>
      <c r="B34" s="27">
        <v>3.877371079271164</v>
      </c>
      <c r="C34" s="27">
        <v>11.072368421052635</v>
      </c>
      <c r="D34" s="53">
        <f t="shared" si="0"/>
        <v>0.4022707347911243</v>
      </c>
      <c r="E34" s="52">
        <f t="shared" si="1"/>
        <v>7.0855240107095421</v>
      </c>
      <c r="F34" s="15"/>
      <c r="G34" s="82" t="s">
        <v>15</v>
      </c>
      <c r="H34" s="27">
        <v>-2.2930223022770928</v>
      </c>
      <c r="I34" s="27">
        <v>13.809880586538402</v>
      </c>
      <c r="J34" s="55">
        <f t="shared" si="5"/>
        <v>0.31277721038972117</v>
      </c>
      <c r="K34" s="52">
        <f t="shared" si="2"/>
        <v>17.982126081127252</v>
      </c>
      <c r="M34" s="70" t="s">
        <v>18</v>
      </c>
      <c r="N34" s="27">
        <v>-2.8304532427914624</v>
      </c>
      <c r="O34" s="27">
        <v>1.4567360797953486</v>
      </c>
      <c r="P34" s="55">
        <f t="shared" si="6"/>
        <v>0.31604398119814664</v>
      </c>
      <c r="Q34" s="52">
        <f t="shared" si="3"/>
        <v>2.0179181143886242</v>
      </c>
      <c r="R34" s="46"/>
      <c r="S34" s="71" t="s">
        <v>17</v>
      </c>
      <c r="T34" s="63">
        <v>5.499447137394827</v>
      </c>
      <c r="U34" s="64">
        <v>19.329166666666662</v>
      </c>
      <c r="V34" s="51">
        <f t="shared" si="7"/>
        <v>0.3954004270787802</v>
      </c>
      <c r="W34" s="52">
        <f t="shared" si="4"/>
        <v>10.262207078743833</v>
      </c>
      <c r="AG34" t="s">
        <v>89</v>
      </c>
    </row>
    <row r="35" spans="1:33" x14ac:dyDescent="0.25">
      <c r="A35" s="90" t="s">
        <v>67</v>
      </c>
      <c r="B35" s="27">
        <v>2.109140194671753</v>
      </c>
      <c r="C35" s="27">
        <v>10.893055555555554</v>
      </c>
      <c r="D35" s="51">
        <f t="shared" si="0"/>
        <v>0.39252902778914633</v>
      </c>
      <c r="E35" s="52">
        <f t="shared" si="1"/>
        <v>8.5446191242629652</v>
      </c>
      <c r="F35" s="15"/>
      <c r="G35" s="82" t="s">
        <v>64</v>
      </c>
      <c r="H35" s="27">
        <v>-0.6127272216439128</v>
      </c>
      <c r="I35" s="27">
        <v>13.465686274509801</v>
      </c>
      <c r="J35" s="51">
        <f t="shared" si="5"/>
        <v>0.30119876161992604</v>
      </c>
      <c r="K35" s="52">
        <f t="shared" si="2"/>
        <v>14.449900382391087</v>
      </c>
      <c r="M35" s="70" t="s">
        <v>20</v>
      </c>
      <c r="N35" s="27">
        <v>-2.6945820678650598</v>
      </c>
      <c r="O35" s="27">
        <v>1.4193053567323057</v>
      </c>
      <c r="P35" s="55">
        <f t="shared" si="6"/>
        <v>0.30288496320609859</v>
      </c>
      <c r="Q35" s="52">
        <f t="shared" si="3"/>
        <v>1.9355524538317961</v>
      </c>
      <c r="R35" s="46"/>
      <c r="S35" s="70" t="s">
        <v>19</v>
      </c>
      <c r="T35" s="63">
        <v>6.4792803724502264</v>
      </c>
      <c r="U35" s="64">
        <v>19.227272727272727</v>
      </c>
      <c r="V35" s="55">
        <f t="shared" si="7"/>
        <v>0.3858800099906925</v>
      </c>
      <c r="W35" s="52">
        <f t="shared" si="4"/>
        <v>9.1191354800725239</v>
      </c>
      <c r="AG35" t="s">
        <v>22</v>
      </c>
    </row>
    <row r="36" spans="1:33" x14ac:dyDescent="0.25">
      <c r="A36" s="92" t="s">
        <v>83</v>
      </c>
      <c r="B36" s="27">
        <v>2.10309704857417</v>
      </c>
      <c r="C36" s="27">
        <v>10.608333333333336</v>
      </c>
      <c r="D36" s="51">
        <f t="shared" si="0"/>
        <v>0.37706064263924732</v>
      </c>
      <c r="E36" s="52">
        <f t="shared" si="1"/>
        <v>8.3270717196219337</v>
      </c>
      <c r="F36" s="15"/>
      <c r="G36" s="83" t="s">
        <v>42</v>
      </c>
      <c r="H36" s="27">
        <v>-1.4332417307741774</v>
      </c>
      <c r="I36" s="27">
        <v>13.340996168582379</v>
      </c>
      <c r="J36" s="55">
        <f t="shared" si="5"/>
        <v>0.29700427625765469</v>
      </c>
      <c r="K36" s="52">
        <f t="shared" si="2"/>
        <v>15.734405774004081</v>
      </c>
      <c r="M36" s="73" t="s">
        <v>21</v>
      </c>
      <c r="N36" s="27">
        <v>-0.24440002721585832</v>
      </c>
      <c r="O36" s="27">
        <v>1.3355263157894732</v>
      </c>
      <c r="P36" s="51">
        <f t="shared" si="6"/>
        <v>0.27343188784694894</v>
      </c>
      <c r="Q36" s="52">
        <f t="shared" si="3"/>
        <v>1.3736384895861098</v>
      </c>
      <c r="R36" s="46"/>
      <c r="S36" s="71" t="s">
        <v>16</v>
      </c>
      <c r="T36" s="63">
        <v>4.6883985657626779</v>
      </c>
      <c r="U36" s="64">
        <v>18.972642667177116</v>
      </c>
      <c r="V36" s="55">
        <f t="shared" si="7"/>
        <v>0.36208875812925623</v>
      </c>
      <c r="W36" s="52">
        <f t="shared" si="4"/>
        <v>11.058797328872359</v>
      </c>
      <c r="AG36" t="s">
        <v>80</v>
      </c>
    </row>
    <row r="37" spans="1:33" x14ac:dyDescent="0.25">
      <c r="A37" s="92" t="s">
        <v>64</v>
      </c>
      <c r="B37" s="27">
        <v>4.1487372108243044</v>
      </c>
      <c r="C37" s="27">
        <v>10.567073170731707</v>
      </c>
      <c r="D37" s="51">
        <f t="shared" si="0"/>
        <v>0.37481906106725699</v>
      </c>
      <c r="E37" s="52">
        <f t="shared" si="1"/>
        <v>6.5541722990278277</v>
      </c>
      <c r="F37" s="15"/>
      <c r="G37" s="84" t="s">
        <v>14</v>
      </c>
      <c r="H37" s="27">
        <v>-1.715203677696655</v>
      </c>
      <c r="I37" s="27">
        <v>13.210416666666669</v>
      </c>
      <c r="J37" s="51">
        <f t="shared" si="5"/>
        <v>0.29261167585584802</v>
      </c>
      <c r="K37" s="52">
        <f t="shared" si="2"/>
        <v>16.094470741252728</v>
      </c>
      <c r="M37" s="73" t="s">
        <v>23</v>
      </c>
      <c r="N37" s="27">
        <v>-0.23265845743065836</v>
      </c>
      <c r="O37" s="27">
        <v>1.2285714285714286</v>
      </c>
      <c r="P37" s="55">
        <f t="shared" si="6"/>
        <v>0.23583119061036972</v>
      </c>
      <c r="Q37" s="52">
        <f t="shared" si="3"/>
        <v>1.261924389379993</v>
      </c>
      <c r="R37" s="46"/>
      <c r="S37" s="71" t="s">
        <v>22</v>
      </c>
      <c r="T37" s="63">
        <v>6.3071837280653043</v>
      </c>
      <c r="U37" s="64">
        <v>18.675458637052696</v>
      </c>
      <c r="V37" s="55">
        <f t="shared" si="7"/>
        <v>0.3343214940943976</v>
      </c>
      <c r="W37" s="52">
        <f t="shared" si="4"/>
        <v>9.0346657473281002</v>
      </c>
      <c r="AG37" t="s">
        <v>43</v>
      </c>
    </row>
    <row r="38" spans="1:33" x14ac:dyDescent="0.25">
      <c r="A38" s="91" t="s">
        <v>91</v>
      </c>
      <c r="B38" s="27">
        <v>1.8030447770675295</v>
      </c>
      <c r="C38" s="27">
        <v>10.412259744950981</v>
      </c>
      <c r="D38" s="55">
        <f t="shared" si="0"/>
        <v>0.36640835930446108</v>
      </c>
      <c r="E38" s="52">
        <f t="shared" si="1"/>
        <v>8.4604361970905391</v>
      </c>
      <c r="F38" s="15"/>
      <c r="G38" s="81" t="s">
        <v>9</v>
      </c>
      <c r="H38" s="27">
        <v>-1.8471779404683248</v>
      </c>
      <c r="I38" s="27">
        <v>12.652083333333332</v>
      </c>
      <c r="J38" s="55">
        <f t="shared" si="5"/>
        <v>0.27382974463110465</v>
      </c>
      <c r="K38" s="52">
        <f t="shared" si="2"/>
        <v>15.650237795746721</v>
      </c>
      <c r="M38" s="73" t="s">
        <v>10</v>
      </c>
      <c r="N38" s="27">
        <v>0.4986011487525851</v>
      </c>
      <c r="O38" s="27">
        <v>1.2165197078509953</v>
      </c>
      <c r="P38" s="55">
        <f t="shared" si="6"/>
        <v>0.23159432856717016</v>
      </c>
      <c r="Q38" s="52">
        <f t="shared" si="3"/>
        <v>1.148653635694052</v>
      </c>
      <c r="R38" s="46"/>
      <c r="S38" s="73" t="s">
        <v>24</v>
      </c>
      <c r="T38" s="63">
        <v>6.1612648988038412</v>
      </c>
      <c r="U38" s="64">
        <v>18.590705614031958</v>
      </c>
      <c r="V38" s="55">
        <f t="shared" si="7"/>
        <v>0.32640263127063135</v>
      </c>
      <c r="W38" s="52">
        <f t="shared" si="4"/>
        <v>9.1460301537126778</v>
      </c>
      <c r="AG38" t="s">
        <v>13</v>
      </c>
    </row>
    <row r="39" spans="1:33" x14ac:dyDescent="0.25">
      <c r="A39" s="93" t="s">
        <v>14</v>
      </c>
      <c r="B39" s="27">
        <v>2.2839321571221052</v>
      </c>
      <c r="C39" s="27">
        <v>10.033333333333335</v>
      </c>
      <c r="D39" s="51">
        <f t="shared" si="0"/>
        <v>0.34582205019018236</v>
      </c>
      <c r="E39" s="52">
        <f t="shared" si="1"/>
        <v>7.7134493664142925</v>
      </c>
      <c r="F39" s="15"/>
      <c r="G39" s="81" t="s">
        <v>35</v>
      </c>
      <c r="H39" s="27">
        <v>-1.4302682674452136</v>
      </c>
      <c r="I39" s="27">
        <v>12.63090332365133</v>
      </c>
      <c r="J39" s="55">
        <f t="shared" si="5"/>
        <v>0.27311726435912836</v>
      </c>
      <c r="K39" s="52">
        <f t="shared" si="2"/>
        <v>14.89182158652592</v>
      </c>
      <c r="M39" s="75" t="s">
        <v>25</v>
      </c>
      <c r="N39" s="27">
        <v>-1.9085798588549556</v>
      </c>
      <c r="O39" s="27">
        <v>1.2096774193548392</v>
      </c>
      <c r="P39" s="55">
        <f t="shared" si="6"/>
        <v>0.22918887684036127</v>
      </c>
      <c r="Q39" s="52">
        <f t="shared" si="3"/>
        <v>1.5069490423140137</v>
      </c>
      <c r="R39" s="46"/>
      <c r="S39" s="71" t="s">
        <v>11</v>
      </c>
      <c r="T39" s="63">
        <v>6.2200168594926346</v>
      </c>
      <c r="U39" s="64">
        <v>18.519341115636131</v>
      </c>
      <c r="V39" s="55">
        <f t="shared" si="7"/>
        <v>0.3197347195768484</v>
      </c>
      <c r="W39" s="52">
        <f t="shared" si="4"/>
        <v>9.0495021643411722</v>
      </c>
      <c r="AG39" t="s">
        <v>6</v>
      </c>
    </row>
    <row r="40" spans="1:33" x14ac:dyDescent="0.25">
      <c r="A40" s="92" t="s">
        <v>24</v>
      </c>
      <c r="B40" s="27">
        <v>0.90360272752065152</v>
      </c>
      <c r="C40" s="27">
        <v>9.8806818181818201</v>
      </c>
      <c r="D40" s="55">
        <f t="shared" si="0"/>
        <v>0.33752880067965985</v>
      </c>
      <c r="E40" s="52">
        <f t="shared" si="1"/>
        <v>8.9044434019607834</v>
      </c>
      <c r="F40" s="15"/>
      <c r="G40" s="81" t="s">
        <v>68</v>
      </c>
      <c r="H40" s="27">
        <v>-3.313126852848769</v>
      </c>
      <c r="I40" s="27">
        <v>11.913369693673754</v>
      </c>
      <c r="J40" s="55">
        <f t="shared" si="5"/>
        <v>0.24897994981044921</v>
      </c>
      <c r="K40" s="52">
        <f t="shared" si="2"/>
        <v>17.445802900514288</v>
      </c>
      <c r="M40" s="75" t="s">
        <v>26</v>
      </c>
      <c r="N40" s="27">
        <v>-1.2894254699993837</v>
      </c>
      <c r="O40" s="27">
        <v>1.191314576666336</v>
      </c>
      <c r="P40" s="55">
        <f t="shared" si="6"/>
        <v>0.22273329817264001</v>
      </c>
      <c r="Q40" s="52">
        <f t="shared" si="3"/>
        <v>1.3819671801322406</v>
      </c>
      <c r="R40" s="46"/>
      <c r="S40" s="70" t="s">
        <v>18</v>
      </c>
      <c r="T40" s="63">
        <v>4.6818461366690309</v>
      </c>
      <c r="U40" s="64">
        <v>18.377226937576765</v>
      </c>
      <c r="V40" s="55">
        <f t="shared" si="7"/>
        <v>0.30645634151723589</v>
      </c>
      <c r="W40" s="52">
        <f t="shared" si="4"/>
        <v>10.719824406715677</v>
      </c>
      <c r="AG40" t="s">
        <v>50</v>
      </c>
    </row>
    <row r="41" spans="1:33" x14ac:dyDescent="0.25">
      <c r="A41" s="90" t="s">
        <v>85</v>
      </c>
      <c r="B41" s="27">
        <v>1.0854897879567666</v>
      </c>
      <c r="C41" s="27">
        <v>9.5209235209235228</v>
      </c>
      <c r="D41" s="55">
        <f t="shared" si="0"/>
        <v>0.31798385663057899</v>
      </c>
      <c r="E41" s="52">
        <f t="shared" si="1"/>
        <v>8.4024238885181912</v>
      </c>
      <c r="F41" s="15"/>
      <c r="G41" s="82" t="s">
        <v>47</v>
      </c>
      <c r="H41" s="27">
        <v>-1.9330098213606068</v>
      </c>
      <c r="I41" s="27">
        <v>11.847752187133432</v>
      </c>
      <c r="J41" s="55">
        <f t="shared" si="5"/>
        <v>0.24677262414779941</v>
      </c>
      <c r="K41" s="52">
        <f t="shared" si="2"/>
        <v>14.800843031005337</v>
      </c>
      <c r="M41" s="75" t="s">
        <v>24</v>
      </c>
      <c r="N41" s="27">
        <v>0.37548065022226618</v>
      </c>
      <c r="O41" s="27">
        <v>1.1678485479202538</v>
      </c>
      <c r="P41" s="55">
        <f t="shared" si="6"/>
        <v>0.21448366073038352</v>
      </c>
      <c r="Q41" s="52">
        <f t="shared" si="3"/>
        <v>1.1184394894205167</v>
      </c>
      <c r="R41" s="46"/>
      <c r="S41" s="70" t="s">
        <v>14</v>
      </c>
      <c r="T41" s="63">
        <v>7.8778410917697173</v>
      </c>
      <c r="U41" s="64">
        <v>18.356837606837608</v>
      </c>
      <c r="V41" s="51">
        <f t="shared" si="7"/>
        <v>0.30455127303192325</v>
      </c>
      <c r="W41" s="52">
        <f t="shared" si="4"/>
        <v>7.4114948534887084</v>
      </c>
      <c r="AG41" t="s">
        <v>86</v>
      </c>
    </row>
    <row r="42" spans="1:33" x14ac:dyDescent="0.25">
      <c r="A42" s="94" t="s">
        <v>80</v>
      </c>
      <c r="B42" s="27">
        <v>2.2001024503288251</v>
      </c>
      <c r="C42" s="27">
        <v>9.4984984984985008</v>
      </c>
      <c r="D42" s="53">
        <f t="shared" si="0"/>
        <v>0.31676555030675918</v>
      </c>
      <c r="E42" s="52">
        <f t="shared" si="1"/>
        <v>7.3730951053706013</v>
      </c>
      <c r="F42" s="15"/>
      <c r="G42" s="82" t="s">
        <v>61</v>
      </c>
      <c r="H42" s="27">
        <v>-1.4534911211007424</v>
      </c>
      <c r="I42" s="27">
        <v>11.711111111111109</v>
      </c>
      <c r="J42" s="55">
        <f t="shared" si="5"/>
        <v>0.24217611675855846</v>
      </c>
      <c r="K42" s="52">
        <f t="shared" si="2"/>
        <v>13.84435278298213</v>
      </c>
      <c r="M42" s="71" t="s">
        <v>28</v>
      </c>
      <c r="N42" s="27">
        <v>-1.8078298265094574</v>
      </c>
      <c r="O42" s="27">
        <v>1.1437707285774312</v>
      </c>
      <c r="P42" s="55">
        <f t="shared" si="6"/>
        <v>0.20601894426183323</v>
      </c>
      <c r="Q42" s="52">
        <f t="shared" si="3"/>
        <v>1.4084144403295547</v>
      </c>
      <c r="R42" s="46"/>
      <c r="S42" s="71" t="s">
        <v>23</v>
      </c>
      <c r="T42" s="63">
        <v>6.1394325184966858</v>
      </c>
      <c r="U42" s="64">
        <v>18.138888888888889</v>
      </c>
      <c r="V42" s="55">
        <f t="shared" si="7"/>
        <v>0.28418732684407688</v>
      </c>
      <c r="W42" s="52">
        <f t="shared" si="4"/>
        <v>8.9462093029123029</v>
      </c>
      <c r="AG42" t="s">
        <v>87</v>
      </c>
    </row>
    <row r="43" spans="1:33" x14ac:dyDescent="0.25">
      <c r="A43" s="92" t="s">
        <v>11</v>
      </c>
      <c r="B43" s="27">
        <v>-0.48244709293866156</v>
      </c>
      <c r="C43" s="27">
        <v>9.3424242424242419</v>
      </c>
      <c r="D43" s="55">
        <f t="shared" si="0"/>
        <v>0.30828635017233347</v>
      </c>
      <c r="E43" s="52">
        <f t="shared" si="1"/>
        <v>9.8760195165817155</v>
      </c>
      <c r="F43" s="15"/>
      <c r="G43" s="81" t="s">
        <v>20</v>
      </c>
      <c r="H43" s="27">
        <v>-2.4262471613832401</v>
      </c>
      <c r="I43" s="27">
        <v>11.604157091204412</v>
      </c>
      <c r="J43" s="55">
        <f t="shared" si="5"/>
        <v>0.23857826055659298</v>
      </c>
      <c r="K43" s="52">
        <f t="shared" si="2"/>
        <v>15.343553695401653</v>
      </c>
      <c r="M43" s="70" t="s">
        <v>30</v>
      </c>
      <c r="N43" s="27">
        <v>-0.71437887396743405</v>
      </c>
      <c r="O43" s="27">
        <v>1.1363636363636367</v>
      </c>
      <c r="P43" s="55">
        <f t="shared" si="6"/>
        <v>0.20341493205651415</v>
      </c>
      <c r="Q43" s="52">
        <f t="shared" si="3"/>
        <v>1.233775868358882</v>
      </c>
      <c r="R43" s="46"/>
      <c r="S43" s="73" t="s">
        <v>29</v>
      </c>
      <c r="T43" s="63">
        <v>7.3821241787802929</v>
      </c>
      <c r="U43" s="64">
        <v>17.951792758449887</v>
      </c>
      <c r="V43" s="55">
        <f t="shared" si="7"/>
        <v>0.26670607910803562</v>
      </c>
      <c r="W43" s="52">
        <f t="shared" si="4"/>
        <v>7.6736434651133987</v>
      </c>
      <c r="AG43" t="s">
        <v>21</v>
      </c>
    </row>
    <row r="44" spans="1:33" x14ac:dyDescent="0.25">
      <c r="A44" s="90" t="s">
        <v>61</v>
      </c>
      <c r="B44" s="27">
        <v>2.0833845326626799</v>
      </c>
      <c r="C44" s="27">
        <v>9.2757260527845879</v>
      </c>
      <c r="D44" s="55">
        <f t="shared" si="0"/>
        <v>0.30466277180147505</v>
      </c>
      <c r="E44" s="52">
        <f t="shared" si="1"/>
        <v>7.2975770175872681</v>
      </c>
      <c r="F44" s="15"/>
      <c r="G44" s="84" t="s">
        <v>23</v>
      </c>
      <c r="H44" s="27">
        <v>-1.6145200595127305</v>
      </c>
      <c r="I44" s="27">
        <v>11.496109384487216</v>
      </c>
      <c r="J44" s="55">
        <f t="shared" si="5"/>
        <v>0.23494361351798951</v>
      </c>
      <c r="K44" s="52">
        <f t="shared" si="2"/>
        <v>13.844487719298261</v>
      </c>
      <c r="M44" s="77" t="s">
        <v>19</v>
      </c>
      <c r="N44" s="27">
        <v>-0.25471723888336595</v>
      </c>
      <c r="O44" s="27">
        <v>1.1074561403508776</v>
      </c>
      <c r="P44" s="55">
        <f t="shared" si="6"/>
        <v>0.19325231084569028</v>
      </c>
      <c r="Q44" s="52">
        <f t="shared" si="3"/>
        <v>1.1404136250829982</v>
      </c>
      <c r="R44" s="46"/>
      <c r="S44" s="71" t="s">
        <v>31</v>
      </c>
      <c r="T44" s="63">
        <v>5.6091749277899154</v>
      </c>
      <c r="U44" s="64">
        <v>17.934370551372897</v>
      </c>
      <c r="V44" s="55">
        <f t="shared" si="7"/>
        <v>0.26507824256589629</v>
      </c>
      <c r="W44" s="52">
        <f t="shared" si="4"/>
        <v>9.4021546926236876</v>
      </c>
      <c r="AG44" t="s">
        <v>41</v>
      </c>
    </row>
    <row r="45" spans="1:33" x14ac:dyDescent="0.25">
      <c r="A45" s="94" t="s">
        <v>56</v>
      </c>
      <c r="B45" s="27">
        <v>1.6307389666105117</v>
      </c>
      <c r="C45" s="27">
        <v>8.99754901960784</v>
      </c>
      <c r="D45" s="55">
        <f t="shared" si="0"/>
        <v>0.28954997359608647</v>
      </c>
      <c r="E45" s="52">
        <f t="shared" si="1"/>
        <v>7.4573971612755647</v>
      </c>
      <c r="F45" s="15"/>
      <c r="G45" s="85" t="s">
        <v>25</v>
      </c>
      <c r="H45" s="27">
        <v>-1.609773344424583</v>
      </c>
      <c r="I45" s="27">
        <v>11.194871794871794</v>
      </c>
      <c r="J45" s="55">
        <f t="shared" si="5"/>
        <v>0.22481019795297885</v>
      </c>
      <c r="K45" s="52">
        <f t="shared" si="2"/>
        <v>13.474348991175052</v>
      </c>
      <c r="M45" s="71" t="s">
        <v>32</v>
      </c>
      <c r="N45" s="27">
        <v>-1.1238336376745111</v>
      </c>
      <c r="O45" s="27">
        <v>1.1009305175085013</v>
      </c>
      <c r="P45" s="55">
        <f t="shared" si="6"/>
        <v>0.1909581850216307</v>
      </c>
      <c r="Q45" s="52">
        <f t="shared" si="3"/>
        <v>1.2530015040531646</v>
      </c>
      <c r="R45" s="46"/>
      <c r="S45" s="71" t="s">
        <v>21</v>
      </c>
      <c r="T45" s="63">
        <v>8.0747978530970705</v>
      </c>
      <c r="U45" s="64">
        <v>17.920833333333334</v>
      </c>
      <c r="V45" s="51">
        <f t="shared" si="7"/>
        <v>0.26381339832966794</v>
      </c>
      <c r="W45" s="52">
        <f t="shared" si="4"/>
        <v>7.0732385983382891</v>
      </c>
      <c r="AG45" t="s">
        <v>26</v>
      </c>
    </row>
    <row r="46" spans="1:33" x14ac:dyDescent="0.25">
      <c r="A46" s="90" t="s">
        <v>35</v>
      </c>
      <c r="B46" s="27">
        <v>0.35076756357597222</v>
      </c>
      <c r="C46" s="27">
        <v>8.8923651592374249</v>
      </c>
      <c r="D46" s="55">
        <f t="shared" si="0"/>
        <v>0.28383554621116347</v>
      </c>
      <c r="E46" s="52">
        <f t="shared" si="1"/>
        <v>8.5404137333071208</v>
      </c>
      <c r="F46" s="15"/>
      <c r="G46" s="74" t="s">
        <v>41</v>
      </c>
      <c r="H46" s="27">
        <v>-2.4087973037830346</v>
      </c>
      <c r="I46" s="27">
        <v>11.11737480840536</v>
      </c>
      <c r="J46" s="55">
        <f t="shared" si="5"/>
        <v>0.22220325514115064</v>
      </c>
      <c r="K46" s="52">
        <f t="shared" si="2"/>
        <v>14.670405317199274</v>
      </c>
      <c r="M46" s="70" t="s">
        <v>33</v>
      </c>
      <c r="N46" s="27">
        <v>-2.3983514573624345</v>
      </c>
      <c r="O46" s="27">
        <v>1.0938430010345894</v>
      </c>
      <c r="P46" s="55">
        <f t="shared" si="6"/>
        <v>0.1884665217790569</v>
      </c>
      <c r="Q46" s="52">
        <f t="shared" si="3"/>
        <v>1.4416922543875965</v>
      </c>
      <c r="R46" s="46"/>
      <c r="S46" s="73" t="s">
        <v>26</v>
      </c>
      <c r="T46" s="63">
        <v>4.9654444611677393</v>
      </c>
      <c r="U46" s="64">
        <v>17.895299145299148</v>
      </c>
      <c r="V46" s="55">
        <f t="shared" si="7"/>
        <v>0.26142762228119004</v>
      </c>
      <c r="W46" s="52">
        <f t="shared" si="4"/>
        <v>10.103381208650317</v>
      </c>
      <c r="AG46" t="s">
        <v>8</v>
      </c>
    </row>
    <row r="47" spans="1:33" x14ac:dyDescent="0.25">
      <c r="A47" s="90" t="s">
        <v>88</v>
      </c>
      <c r="B47" s="27">
        <v>0.28098615855588849</v>
      </c>
      <c r="C47" s="27">
        <v>8.8531746031746028</v>
      </c>
      <c r="D47" s="53">
        <f t="shared" si="0"/>
        <v>0.28170640219603521</v>
      </c>
      <c r="E47" s="52">
        <f t="shared" si="1"/>
        <v>8.5713597153014209</v>
      </c>
      <c r="F47" s="15"/>
      <c r="G47" s="85" t="s">
        <v>24</v>
      </c>
      <c r="H47" s="27">
        <v>-0.80294228788493838</v>
      </c>
      <c r="I47" s="27">
        <v>10.994956229558479</v>
      </c>
      <c r="J47" s="55">
        <f t="shared" si="5"/>
        <v>0.21808518231392748</v>
      </c>
      <c r="K47" s="52">
        <f t="shared" si="2"/>
        <v>12.059814264045061</v>
      </c>
      <c r="M47" s="73" t="s">
        <v>35</v>
      </c>
      <c r="N47" s="27">
        <v>-1.6841335608480656</v>
      </c>
      <c r="O47" s="27">
        <v>1.0865923884276578</v>
      </c>
      <c r="P47" s="55">
        <f t="shared" si="6"/>
        <v>0.18591752101336806</v>
      </c>
      <c r="Q47" s="52">
        <f t="shared" si="3"/>
        <v>1.3190866849198737</v>
      </c>
      <c r="R47" s="46"/>
      <c r="S47" s="74" t="s">
        <v>34</v>
      </c>
      <c r="T47" s="63">
        <v>5.2688286591657754</v>
      </c>
      <c r="U47" s="64">
        <v>17.834479094924077</v>
      </c>
      <c r="V47" s="55">
        <f t="shared" si="7"/>
        <v>0.25574492662398751</v>
      </c>
      <c r="W47" s="52">
        <f t="shared" si="4"/>
        <v>9.7234188977329232</v>
      </c>
      <c r="AG47" t="s">
        <v>77</v>
      </c>
    </row>
    <row r="48" spans="1:33" x14ac:dyDescent="0.25">
      <c r="A48" s="94" t="s">
        <v>72</v>
      </c>
      <c r="B48" s="27">
        <v>-0.20221749719898763</v>
      </c>
      <c r="C48" s="27">
        <v>8.7379629629629623</v>
      </c>
      <c r="D48" s="55">
        <f t="shared" si="0"/>
        <v>0.27544718571958349</v>
      </c>
      <c r="E48" s="52">
        <f t="shared" si="1"/>
        <v>8.9437793114901609</v>
      </c>
      <c r="F48" s="15"/>
      <c r="G48" s="83" t="s">
        <v>30</v>
      </c>
      <c r="H48" s="27">
        <v>-3.2769320728045823</v>
      </c>
      <c r="I48" s="27">
        <v>10.781780330507264</v>
      </c>
      <c r="J48" s="55">
        <f t="shared" si="5"/>
        <v>0.21091409859795243</v>
      </c>
      <c r="K48" s="52">
        <f t="shared" si="2"/>
        <v>15.723060402998993</v>
      </c>
      <c r="M48" s="72" t="s">
        <v>36</v>
      </c>
      <c r="N48" s="27">
        <v>-3.3105667956978251</v>
      </c>
      <c r="O48" s="27">
        <v>1.0360360360360359</v>
      </c>
      <c r="P48" s="51">
        <f t="shared" si="6"/>
        <v>0.16814410131177193</v>
      </c>
      <c r="Q48" s="52">
        <f t="shared" si="3"/>
        <v>1.516712274145295</v>
      </c>
      <c r="R48" s="46"/>
      <c r="S48" s="70" t="s">
        <v>20</v>
      </c>
      <c r="T48" s="63">
        <v>5.4148998020311945</v>
      </c>
      <c r="U48" s="64">
        <v>17.750000000000004</v>
      </c>
      <c r="V48" s="55">
        <f t="shared" si="7"/>
        <v>0.24785165815595925</v>
      </c>
      <c r="W48" s="52">
        <f t="shared" si="4"/>
        <v>9.5159766408183888</v>
      </c>
      <c r="AG48" t="s">
        <v>78</v>
      </c>
    </row>
    <row r="49" spans="1:33" x14ac:dyDescent="0.25">
      <c r="A49" s="91" t="s">
        <v>51</v>
      </c>
      <c r="B49" s="27">
        <v>-0.62266270837428384</v>
      </c>
      <c r="C49" s="27">
        <v>8.6524691358024697</v>
      </c>
      <c r="D49" s="55">
        <f t="shared" si="0"/>
        <v>0.27080247820031844</v>
      </c>
      <c r="E49" s="52">
        <f t="shared" si="1"/>
        <v>9.2955093964705124</v>
      </c>
      <c r="F49" s="15"/>
      <c r="G49" s="85" t="s">
        <v>48</v>
      </c>
      <c r="H49" s="27">
        <v>-1.8143231502691195</v>
      </c>
      <c r="I49" s="27">
        <v>10.379869336299709</v>
      </c>
      <c r="J49" s="55">
        <f t="shared" si="5"/>
        <v>0.19739410220689368</v>
      </c>
      <c r="K49" s="52">
        <f t="shared" si="2"/>
        <v>12.791104413363819</v>
      </c>
      <c r="M49" s="73" t="s">
        <v>15</v>
      </c>
      <c r="N49" s="27">
        <v>-3.4445136456567607</v>
      </c>
      <c r="O49" s="27">
        <v>1.0190476190476194</v>
      </c>
      <c r="P49" s="55">
        <f t="shared" si="6"/>
        <v>0.1621717110795429</v>
      </c>
      <c r="Q49" s="52">
        <f t="shared" si="3"/>
        <v>1.5150262612349426</v>
      </c>
      <c r="R49" s="46"/>
      <c r="S49" s="73" t="s">
        <v>37</v>
      </c>
      <c r="T49" s="63">
        <v>4.1479840643785497</v>
      </c>
      <c r="U49" s="64">
        <v>17.675000000000001</v>
      </c>
      <c r="V49" s="51">
        <f t="shared" si="7"/>
        <v>0.24084406490896479</v>
      </c>
      <c r="W49" s="52">
        <f t="shared" si="4"/>
        <v>10.963777649169941</v>
      </c>
      <c r="AG49" t="s">
        <v>38</v>
      </c>
    </row>
    <row r="50" spans="1:33" x14ac:dyDescent="0.25">
      <c r="A50" s="90" t="s">
        <v>68</v>
      </c>
      <c r="B50" s="27">
        <v>-0.31144260054286382</v>
      </c>
      <c r="C50" s="27">
        <v>8.4730857835484752</v>
      </c>
      <c r="D50" s="55">
        <f t="shared" si="0"/>
        <v>0.26105694179473654</v>
      </c>
      <c r="E50" s="52">
        <f t="shared" si="1"/>
        <v>8.782410513945166</v>
      </c>
      <c r="F50" s="15"/>
      <c r="G50" s="83" t="s">
        <v>32</v>
      </c>
      <c r="H50" s="27">
        <v>-2.0881583456539539</v>
      </c>
      <c r="I50" s="27">
        <v>10.203043105302747</v>
      </c>
      <c r="J50" s="55">
        <f t="shared" si="5"/>
        <v>0.19144579514543308</v>
      </c>
      <c r="K50" s="52">
        <f t="shared" si="2"/>
        <v>12.97590444514462</v>
      </c>
      <c r="M50" s="71" t="s">
        <v>38</v>
      </c>
      <c r="N50" s="27">
        <v>-1.5597939109643268</v>
      </c>
      <c r="O50" s="27">
        <v>1.0178571428571428</v>
      </c>
      <c r="P50" s="55">
        <f t="shared" si="6"/>
        <v>0.16175319130948124</v>
      </c>
      <c r="Q50" s="52">
        <f t="shared" si="3"/>
        <v>1.2180819963130727</v>
      </c>
      <c r="R50" s="46"/>
      <c r="S50" s="73" t="s">
        <v>25</v>
      </c>
      <c r="T50" s="63">
        <v>6.0991614676263826</v>
      </c>
      <c r="U50" s="64">
        <v>17.488639922760854</v>
      </c>
      <c r="V50" s="55">
        <f t="shared" si="7"/>
        <v>0.22343158999202667</v>
      </c>
      <c r="W50" s="52">
        <f t="shared" si="4"/>
        <v>8.6655865185866929</v>
      </c>
      <c r="AG50" t="s">
        <v>3</v>
      </c>
    </row>
    <row r="51" spans="1:33" x14ac:dyDescent="0.25">
      <c r="A51" s="91" t="s">
        <v>20</v>
      </c>
      <c r="B51" s="27">
        <v>0.70514411118586862</v>
      </c>
      <c r="C51" s="27">
        <v>8.4177489177489182</v>
      </c>
      <c r="D51" s="55">
        <f t="shared" si="0"/>
        <v>0.25805060127626533</v>
      </c>
      <c r="E51" s="52">
        <f t="shared" si="1"/>
        <v>7.7613766912984667</v>
      </c>
      <c r="F51" s="15"/>
      <c r="G51" s="74" t="s">
        <v>34</v>
      </c>
      <c r="H51" s="27">
        <v>-1.1866181297366725</v>
      </c>
      <c r="I51" s="27">
        <v>10.139638256345544</v>
      </c>
      <c r="J51" s="55">
        <f t="shared" si="5"/>
        <v>0.1893129016903356</v>
      </c>
      <c r="K51" s="52">
        <f t="shared" si="2"/>
        <v>11.623940219926675</v>
      </c>
      <c r="M51" s="71" t="s">
        <v>40</v>
      </c>
      <c r="N51" s="27">
        <v>-1.9142722889511643</v>
      </c>
      <c r="O51" s="27">
        <v>0.99810606060606011</v>
      </c>
      <c r="P51" s="55">
        <f t="shared" si="6"/>
        <v>0.15480956785164229</v>
      </c>
      <c r="Q51" s="52">
        <f t="shared" si="3"/>
        <v>1.2442003154791992</v>
      </c>
      <c r="R51" s="46"/>
      <c r="S51" s="99" t="s">
        <v>39</v>
      </c>
      <c r="T51" s="63">
        <v>4.8666995469451635</v>
      </c>
      <c r="U51" s="64">
        <v>17.44167589524168</v>
      </c>
      <c r="V51" s="55">
        <f t="shared" si="7"/>
        <v>0.21904352596409321</v>
      </c>
      <c r="W51" s="52">
        <f t="shared" si="4"/>
        <v>9.9598600204974126</v>
      </c>
      <c r="AG51" t="s">
        <v>60</v>
      </c>
    </row>
    <row r="52" spans="1:33" x14ac:dyDescent="0.25">
      <c r="A52" s="92" t="s">
        <v>42</v>
      </c>
      <c r="B52" s="27">
        <v>0.90214364910231593</v>
      </c>
      <c r="C52" s="27">
        <v>8.2676827569063036</v>
      </c>
      <c r="D52" s="55">
        <f t="shared" si="0"/>
        <v>0.24989780886068574</v>
      </c>
      <c r="E52" s="52">
        <f t="shared" si="1"/>
        <v>7.4520647763737733</v>
      </c>
      <c r="F52" s="15"/>
      <c r="G52" s="81" t="s">
        <v>67</v>
      </c>
      <c r="H52" s="27">
        <v>-2.8006703686602203</v>
      </c>
      <c r="I52" s="27">
        <v>10.095833333333335</v>
      </c>
      <c r="J52" s="51">
        <f t="shared" si="5"/>
        <v>0.18783933562826907</v>
      </c>
      <c r="K52" s="52">
        <f t="shared" si="2"/>
        <v>13.937205090046037</v>
      </c>
      <c r="M52" s="72" t="s">
        <v>34</v>
      </c>
      <c r="N52" s="27">
        <v>-0.69517056252280307</v>
      </c>
      <c r="O52" s="27">
        <v>0.97916666666666685</v>
      </c>
      <c r="P52" s="55">
        <f t="shared" si="6"/>
        <v>0.14815129878248204</v>
      </c>
      <c r="Q52" s="52">
        <f t="shared" si="3"/>
        <v>1.0607551493380205</v>
      </c>
      <c r="R52" s="46"/>
      <c r="S52" s="71" t="s">
        <v>46</v>
      </c>
      <c r="T52" s="63">
        <v>5.7171972793016215</v>
      </c>
      <c r="U52" s="64">
        <v>17.421428571428578</v>
      </c>
      <c r="V52" s="55">
        <f t="shared" si="7"/>
        <v>0.21715172583579456</v>
      </c>
      <c r="W52" s="52">
        <f t="shared" si="4"/>
        <v>9.0203606275375687</v>
      </c>
      <c r="AG52" t="s">
        <v>48</v>
      </c>
    </row>
    <row r="53" spans="1:33" x14ac:dyDescent="0.25">
      <c r="A53" s="90" t="s">
        <v>40</v>
      </c>
      <c r="B53" s="27">
        <v>0.88325618823847107</v>
      </c>
      <c r="C53" s="27">
        <v>8.0216220097377633</v>
      </c>
      <c r="D53" s="55">
        <f t="shared" si="0"/>
        <v>0.23652982381979804</v>
      </c>
      <c r="E53" s="52">
        <f t="shared" si="1"/>
        <v>7.2460175928980224</v>
      </c>
      <c r="F53" s="15"/>
      <c r="G53" s="84" t="s">
        <v>21</v>
      </c>
      <c r="H53" s="27">
        <v>-3.0202484221791353</v>
      </c>
      <c r="I53" s="27">
        <v>10.085470085470083</v>
      </c>
      <c r="J53" s="55">
        <f t="shared" si="5"/>
        <v>0.18749072343370329</v>
      </c>
      <c r="K53" s="52">
        <f t="shared" si="2"/>
        <v>14.279354208070902</v>
      </c>
      <c r="M53" s="71" t="s">
        <v>12</v>
      </c>
      <c r="N53" s="27">
        <v>-0.23136524940303685</v>
      </c>
      <c r="O53" s="27">
        <v>0.97714114955739007</v>
      </c>
      <c r="P53" s="55">
        <f t="shared" si="6"/>
        <v>0.14743921486042469</v>
      </c>
      <c r="Q53" s="52">
        <f t="shared" si="3"/>
        <v>1.0035189206791448</v>
      </c>
      <c r="R53" s="46"/>
      <c r="S53" s="75" t="s">
        <v>41</v>
      </c>
      <c r="T53" s="63">
        <v>5.6671759667190091</v>
      </c>
      <c r="U53" s="64">
        <v>17.414698179605203</v>
      </c>
      <c r="V53" s="55">
        <f t="shared" si="7"/>
        <v>0.21652287452524649</v>
      </c>
      <c r="W53" s="52">
        <f t="shared" si="4"/>
        <v>9.0689530510525884</v>
      </c>
      <c r="AG53" t="s">
        <v>36</v>
      </c>
    </row>
    <row r="54" spans="1:33" x14ac:dyDescent="0.25">
      <c r="A54" s="92" t="s">
        <v>32</v>
      </c>
      <c r="B54" s="27">
        <v>-0.13698072387754495</v>
      </c>
      <c r="C54" s="27">
        <v>7.9317939057805349</v>
      </c>
      <c r="D54" s="55">
        <f t="shared" si="0"/>
        <v>0.23164964376763786</v>
      </c>
      <c r="E54" s="52">
        <f t="shared" si="1"/>
        <v>8.0578737286036031</v>
      </c>
      <c r="F54" s="15"/>
      <c r="G54" s="82" t="s">
        <v>28</v>
      </c>
      <c r="H54" s="27">
        <v>-3.9296426893231846</v>
      </c>
      <c r="I54" s="27">
        <v>10.074603174603173</v>
      </c>
      <c r="J54" s="55">
        <f t="shared" si="5"/>
        <v>0.18712516837842974</v>
      </c>
      <c r="K54" s="52">
        <f t="shared" si="2"/>
        <v>15.838355376937525</v>
      </c>
      <c r="M54" s="71" t="s">
        <v>42</v>
      </c>
      <c r="N54" s="27">
        <v>-1.9549640757968829</v>
      </c>
      <c r="O54" s="27">
        <v>0.97407407407407409</v>
      </c>
      <c r="P54" s="55">
        <f t="shared" si="6"/>
        <v>0.14636096421055214</v>
      </c>
      <c r="Q54" s="52">
        <f t="shared" si="3"/>
        <v>1.219944822291966</v>
      </c>
      <c r="R54" s="46"/>
      <c r="S54" s="73" t="s">
        <v>35</v>
      </c>
      <c r="T54" s="63">
        <v>3.5615045261459177</v>
      </c>
      <c r="U54" s="64">
        <v>17.412159415613083</v>
      </c>
      <c r="V54" s="55">
        <f t="shared" si="7"/>
        <v>0.21628566618648787</v>
      </c>
      <c r="W54" s="52">
        <f t="shared" si="4"/>
        <v>11.555198446092879</v>
      </c>
      <c r="AG54" t="s">
        <v>71</v>
      </c>
    </row>
    <row r="55" spans="1:33" x14ac:dyDescent="0.25">
      <c r="A55" s="91" t="s">
        <v>30</v>
      </c>
      <c r="B55" s="27">
        <v>1.6281484511745117</v>
      </c>
      <c r="C55" s="27">
        <v>7.6642048478895193</v>
      </c>
      <c r="D55" s="55">
        <f t="shared" ref="D55:D86" si="8">(C55-C$19)/(C$18-C$19)</f>
        <v>0.21711206894453061</v>
      </c>
      <c r="E55" s="52">
        <f t="shared" ref="E55:E87" si="9">SQRT(((C55^2)/(10^(B55/10))))</f>
        <v>6.3541824603226456</v>
      </c>
      <c r="F55" s="15"/>
      <c r="G55" s="85" t="s">
        <v>56</v>
      </c>
      <c r="H55" s="27">
        <v>-1.1824237850065482</v>
      </c>
      <c r="I55" s="27">
        <v>9.8989898989898979</v>
      </c>
      <c r="J55" s="55">
        <f t="shared" si="5"/>
        <v>0.1812176642625126</v>
      </c>
      <c r="K55" s="52">
        <f t="shared" ref="K55:K85" si="10">SQRT(((I55^2)/(10^(H55/10))))</f>
        <v>11.342585727187698</v>
      </c>
      <c r="M55" s="75" t="s">
        <v>22</v>
      </c>
      <c r="N55" s="27">
        <v>-0.91299767051496061</v>
      </c>
      <c r="O55" s="27">
        <v>0.94872811713388638</v>
      </c>
      <c r="P55" s="55">
        <f t="shared" si="6"/>
        <v>0.13745042559125112</v>
      </c>
      <c r="Q55" s="52">
        <f t="shared" ref="Q55:Q77" si="11">SQRT(((O55^2)/(10^(N55/10))))</f>
        <v>1.0538811952853997</v>
      </c>
      <c r="R55" s="46"/>
      <c r="S55" s="70" t="s">
        <v>43</v>
      </c>
      <c r="T55" s="63">
        <v>3.5123858137984643</v>
      </c>
      <c r="U55" s="64">
        <v>17.18154761904762</v>
      </c>
      <c r="V55" s="55">
        <f t="shared" si="7"/>
        <v>0.19473855060929687</v>
      </c>
      <c r="W55" s="52">
        <f t="shared" ref="W55:W75" si="12">SQRT(((U55^2)/(10^(T55/10))))</f>
        <v>11.466819846322409</v>
      </c>
      <c r="AG55" t="s">
        <v>17</v>
      </c>
    </row>
    <row r="56" spans="1:33" x14ac:dyDescent="0.25">
      <c r="A56" s="93" t="s">
        <v>10</v>
      </c>
      <c r="B56" s="27">
        <v>1.6243653492629242</v>
      </c>
      <c r="C56" s="27">
        <v>7.4229166666666657</v>
      </c>
      <c r="D56" s="55">
        <f t="shared" si="8"/>
        <v>0.20400336780366654</v>
      </c>
      <c r="E56" s="52">
        <f t="shared" si="9"/>
        <v>6.1568180253836982</v>
      </c>
      <c r="F56" s="15"/>
      <c r="G56" s="83" t="s">
        <v>46</v>
      </c>
      <c r="H56" s="27">
        <v>-3.7859028956952696</v>
      </c>
      <c r="I56" s="27">
        <v>9.8263888888888893</v>
      </c>
      <c r="J56" s="55">
        <f t="shared" si="5"/>
        <v>0.17877541856956211</v>
      </c>
      <c r="K56" s="52">
        <f t="shared" si="10"/>
        <v>15.19459373200776</v>
      </c>
      <c r="M56" s="72" t="s">
        <v>44</v>
      </c>
      <c r="N56" s="27">
        <v>-2.8473147620259787</v>
      </c>
      <c r="O56" s="27">
        <v>0.9383730800541622</v>
      </c>
      <c r="P56" s="55">
        <f t="shared" si="6"/>
        <v>0.13381004389168002</v>
      </c>
      <c r="Q56" s="52">
        <f t="shared" si="11"/>
        <v>1.3023906760415227</v>
      </c>
      <c r="R56" s="46"/>
      <c r="S56" s="75" t="s">
        <v>36</v>
      </c>
      <c r="T56" s="63">
        <v>6.9450828160198439</v>
      </c>
      <c r="U56" s="64">
        <v>16.993750000000006</v>
      </c>
      <c r="V56" s="51">
        <f t="shared" si="7"/>
        <v>0.17719175958210154</v>
      </c>
      <c r="W56" s="52">
        <f t="shared" si="12"/>
        <v>7.6389749192990157</v>
      </c>
      <c r="AG56" t="s">
        <v>20</v>
      </c>
    </row>
    <row r="57" spans="1:33" x14ac:dyDescent="0.25">
      <c r="A57" s="92" t="s">
        <v>12</v>
      </c>
      <c r="B57" s="27">
        <v>2.7103339191455467</v>
      </c>
      <c r="C57" s="27">
        <v>7.2461337794973453</v>
      </c>
      <c r="D57" s="55">
        <f t="shared" si="8"/>
        <v>0.19439910943105537</v>
      </c>
      <c r="E57" s="52">
        <f t="shared" si="9"/>
        <v>5.3038306883430373</v>
      </c>
      <c r="F57" s="15"/>
      <c r="G57" s="82" t="s">
        <v>12</v>
      </c>
      <c r="H57" s="27">
        <v>-3.2054919464291789</v>
      </c>
      <c r="I57" s="27">
        <v>9.6592532204248993</v>
      </c>
      <c r="J57" s="55">
        <f t="shared" si="5"/>
        <v>0.17315309505262094</v>
      </c>
      <c r="K57" s="52">
        <f t="shared" si="10"/>
        <v>13.970699413977147</v>
      </c>
      <c r="M57" s="72" t="s">
        <v>41</v>
      </c>
      <c r="N57" s="27">
        <v>-2.8819464165396851</v>
      </c>
      <c r="O57" s="27">
        <v>0.92839625238965562</v>
      </c>
      <c r="P57" s="55">
        <f t="shared" si="6"/>
        <v>0.13030262421080219</v>
      </c>
      <c r="Q57" s="52">
        <f t="shared" si="11"/>
        <v>1.2936914250116964</v>
      </c>
      <c r="R57" s="46"/>
      <c r="S57" s="72" t="s">
        <v>61</v>
      </c>
      <c r="T57" s="63">
        <v>4.0372481773320068</v>
      </c>
      <c r="U57" s="64">
        <v>16.670224600400722</v>
      </c>
      <c r="V57" s="55">
        <f t="shared" si="7"/>
        <v>0.14696330084259449</v>
      </c>
      <c r="W57" s="52">
        <f t="shared" si="12"/>
        <v>10.473191445238527</v>
      </c>
      <c r="AG57" t="s">
        <v>84</v>
      </c>
    </row>
    <row r="58" spans="1:33" x14ac:dyDescent="0.25">
      <c r="A58" s="94" t="s">
        <v>69</v>
      </c>
      <c r="B58" s="27">
        <v>-0.8395401819745516</v>
      </c>
      <c r="C58" s="27">
        <v>7.1770833333333339</v>
      </c>
      <c r="D58" s="51">
        <f t="shared" si="8"/>
        <v>0.19064773769863164</v>
      </c>
      <c r="E58" s="52">
        <f t="shared" si="9"/>
        <v>7.9054209072671542</v>
      </c>
      <c r="F58" s="15"/>
      <c r="G58" s="81" t="s">
        <v>33</v>
      </c>
      <c r="H58" s="27">
        <v>-3.7630885156577447</v>
      </c>
      <c r="I58" s="27">
        <v>9.4748004326319624</v>
      </c>
      <c r="J58" s="55">
        <f t="shared" si="5"/>
        <v>0.16694823611314794</v>
      </c>
      <c r="K58" s="52">
        <f t="shared" si="10"/>
        <v>14.612499085519998</v>
      </c>
      <c r="M58" s="73" t="s">
        <v>46</v>
      </c>
      <c r="N58" s="27">
        <v>-2.756779529725184</v>
      </c>
      <c r="O58" s="27">
        <v>0.92169230723264994</v>
      </c>
      <c r="P58" s="55">
        <f t="shared" si="6"/>
        <v>0.12794580799888555</v>
      </c>
      <c r="Q58" s="52">
        <f t="shared" si="11"/>
        <v>1.2659744453773409</v>
      </c>
      <c r="R58" s="46"/>
      <c r="S58" s="75" t="s">
        <v>45</v>
      </c>
      <c r="T58" s="63">
        <v>4.3542727479833729</v>
      </c>
      <c r="U58" s="64">
        <v>16.601512332230424</v>
      </c>
      <c r="V58" s="55">
        <f t="shared" si="7"/>
        <v>0.14054319915705005</v>
      </c>
      <c r="W58" s="52">
        <f t="shared" si="12"/>
        <v>10.056202612935612</v>
      </c>
      <c r="AG58" t="s">
        <v>67</v>
      </c>
    </row>
    <row r="59" spans="1:33" x14ac:dyDescent="0.25">
      <c r="A59" s="95" t="s">
        <v>48</v>
      </c>
      <c r="B59" s="27">
        <v>-0.56518626627484336</v>
      </c>
      <c r="C59" s="27">
        <v>7.1006944444444446</v>
      </c>
      <c r="D59" s="55">
        <f t="shared" si="8"/>
        <v>0.18649768314621962</v>
      </c>
      <c r="E59" s="52">
        <f t="shared" si="9"/>
        <v>7.5780966149554052</v>
      </c>
      <c r="F59" s="15"/>
      <c r="G59" s="84" t="s">
        <v>10</v>
      </c>
      <c r="H59" s="27">
        <v>-3.0490261836089703</v>
      </c>
      <c r="I59" s="27">
        <v>9.4370408288848875</v>
      </c>
      <c r="J59" s="55">
        <f t="shared" si="5"/>
        <v>0.16567803023735486</v>
      </c>
      <c r="K59" s="52">
        <f t="shared" si="10"/>
        <v>13.405627365153512</v>
      </c>
      <c r="M59" s="72" t="s">
        <v>47</v>
      </c>
      <c r="N59" s="27">
        <v>-0.71425912394443292</v>
      </c>
      <c r="O59" s="27">
        <v>0.87871898879220223</v>
      </c>
      <c r="P59" s="55">
        <f t="shared" si="6"/>
        <v>0.11283825398280529</v>
      </c>
      <c r="Q59" s="52">
        <f t="shared" si="11"/>
        <v>0.95403205635378063</v>
      </c>
      <c r="R59" s="46"/>
      <c r="S59" s="99" t="s">
        <v>33</v>
      </c>
      <c r="T59" s="63">
        <v>6.4332790831701789</v>
      </c>
      <c r="U59" s="64">
        <v>16.5597630622376</v>
      </c>
      <c r="V59" s="55">
        <f t="shared" si="7"/>
        <v>0.13664237379080138</v>
      </c>
      <c r="W59" s="52">
        <f t="shared" si="12"/>
        <v>7.8956913757806184</v>
      </c>
      <c r="AG59" t="s">
        <v>51</v>
      </c>
    </row>
    <row r="60" spans="1:33" x14ac:dyDescent="0.25">
      <c r="A60" s="94" t="s">
        <v>41</v>
      </c>
      <c r="B60" s="27">
        <v>0.15086037547289427</v>
      </c>
      <c r="C60" s="27">
        <v>7</v>
      </c>
      <c r="D60" s="55">
        <f t="shared" si="8"/>
        <v>0.18102715669076741</v>
      </c>
      <c r="E60" s="52">
        <f t="shared" si="9"/>
        <v>6.879470635503127</v>
      </c>
      <c r="F60" s="15"/>
      <c r="G60" s="85" t="s">
        <v>45</v>
      </c>
      <c r="H60" s="27">
        <v>-2.9062859843805882</v>
      </c>
      <c r="I60" s="27">
        <v>8.9816666666666674</v>
      </c>
      <c r="J60" s="55">
        <f t="shared" si="5"/>
        <v>0.15035957137829634</v>
      </c>
      <c r="K60" s="52">
        <f t="shared" si="10"/>
        <v>12.550794895990773</v>
      </c>
      <c r="M60" s="72" t="s">
        <v>48</v>
      </c>
      <c r="N60" s="27">
        <v>-3.1719504295305558</v>
      </c>
      <c r="O60" s="27">
        <v>0.86386563469378874</v>
      </c>
      <c r="P60" s="55">
        <f t="shared" si="6"/>
        <v>0.10761645921560065</v>
      </c>
      <c r="Q60" s="52">
        <f t="shared" si="11"/>
        <v>1.2446398999169661</v>
      </c>
      <c r="R60" s="46"/>
      <c r="S60" s="72" t="s">
        <v>44</v>
      </c>
      <c r="T60" s="63">
        <v>4.1829168953032827</v>
      </c>
      <c r="U60" s="64">
        <v>16.405626204703157</v>
      </c>
      <c r="V60" s="55">
        <f t="shared" si="7"/>
        <v>0.12224066176451785</v>
      </c>
      <c r="W60" s="52">
        <f t="shared" si="12"/>
        <v>10.135541760011948</v>
      </c>
      <c r="AG60" t="s">
        <v>40</v>
      </c>
    </row>
    <row r="61" spans="1:33" x14ac:dyDescent="0.25">
      <c r="A61" s="92" t="s">
        <v>66</v>
      </c>
      <c r="B61" s="27">
        <v>-0.75891462532474607</v>
      </c>
      <c r="C61" s="27">
        <v>6.9772794361777866</v>
      </c>
      <c r="D61" s="55">
        <f t="shared" si="8"/>
        <v>0.17979279419780203</v>
      </c>
      <c r="E61" s="52">
        <f t="shared" si="9"/>
        <v>7.6143326812123746</v>
      </c>
      <c r="F61" s="15"/>
      <c r="G61" s="84" t="s">
        <v>31</v>
      </c>
      <c r="H61" s="27">
        <v>-3.1553655086158705</v>
      </c>
      <c r="I61" s="27">
        <v>8.9720556413841202</v>
      </c>
      <c r="J61" s="55">
        <f t="shared" si="5"/>
        <v>0.15003626340959891</v>
      </c>
      <c r="K61" s="52">
        <f t="shared" si="10"/>
        <v>12.90209495072313</v>
      </c>
      <c r="M61" s="75" t="s">
        <v>49</v>
      </c>
      <c r="N61" s="27">
        <v>-3.2608844618456296</v>
      </c>
      <c r="O61" s="27">
        <v>0.86250000000000016</v>
      </c>
      <c r="P61" s="51">
        <f t="shared" si="6"/>
        <v>0.1071363613164534</v>
      </c>
      <c r="Q61" s="52">
        <f t="shared" si="11"/>
        <v>1.2554612908938867</v>
      </c>
      <c r="R61" s="46"/>
      <c r="S61" s="75" t="s">
        <v>47</v>
      </c>
      <c r="T61" s="63">
        <v>4.5383617339985625</v>
      </c>
      <c r="U61" s="64">
        <v>16.346560846560848</v>
      </c>
      <c r="V61" s="55">
        <f t="shared" si="7"/>
        <v>0.11672191503319336</v>
      </c>
      <c r="W61" s="52">
        <f t="shared" si="12"/>
        <v>9.6941181536370884</v>
      </c>
      <c r="AG61" t="s">
        <v>28</v>
      </c>
    </row>
    <row r="62" spans="1:33" x14ac:dyDescent="0.25">
      <c r="A62" s="94" t="s">
        <v>25</v>
      </c>
      <c r="B62" s="27">
        <v>0.3787782058450781</v>
      </c>
      <c r="C62" s="27">
        <v>6.9533333333333349</v>
      </c>
      <c r="D62" s="55">
        <f t="shared" si="8"/>
        <v>0.17849185063693035</v>
      </c>
      <c r="E62" s="52">
        <f t="shared" si="9"/>
        <v>6.6566257258189996</v>
      </c>
      <c r="F62" s="15"/>
      <c r="G62" s="74" t="s">
        <v>44</v>
      </c>
      <c r="H62" s="27">
        <v>-3.1875701766549813</v>
      </c>
      <c r="I62" s="27">
        <v>8.7666666666666622</v>
      </c>
      <c r="J62" s="55">
        <f t="shared" si="5"/>
        <v>0.14312712622011145</v>
      </c>
      <c r="K62" s="52">
        <f t="shared" si="10"/>
        <v>12.653567979224702</v>
      </c>
      <c r="M62" s="70" t="s">
        <v>39</v>
      </c>
      <c r="N62" s="27">
        <v>-2.6819487985195329</v>
      </c>
      <c r="O62" s="27">
        <v>0.82611028369837913</v>
      </c>
      <c r="P62" s="55">
        <f t="shared" si="6"/>
        <v>9.434331612916047E-2</v>
      </c>
      <c r="Q62" s="52">
        <f t="shared" si="11"/>
        <v>1.124955823833707</v>
      </c>
      <c r="R62" s="46"/>
      <c r="S62" s="72" t="s">
        <v>48</v>
      </c>
      <c r="T62" s="63">
        <v>4.041146214031003</v>
      </c>
      <c r="U62" s="64">
        <v>16.238245567817366</v>
      </c>
      <c r="V62" s="55">
        <f t="shared" si="7"/>
        <v>0.10660152282160508</v>
      </c>
      <c r="W62" s="52">
        <f t="shared" si="12"/>
        <v>10.197220119155803</v>
      </c>
      <c r="AG62" t="s">
        <v>5</v>
      </c>
    </row>
    <row r="63" spans="1:33" x14ac:dyDescent="0.25">
      <c r="A63" s="93" t="s">
        <v>21</v>
      </c>
      <c r="B63" s="27">
        <v>-0.45938868361611329</v>
      </c>
      <c r="C63" s="27">
        <v>6.893055555555553</v>
      </c>
      <c r="D63" s="51">
        <f t="shared" si="8"/>
        <v>0.17521708031739047</v>
      </c>
      <c r="E63" s="52">
        <f t="shared" si="9"/>
        <v>7.2674359508285411</v>
      </c>
      <c r="F63" s="15"/>
      <c r="G63" s="81" t="s">
        <v>72</v>
      </c>
      <c r="H63" s="27">
        <v>-5.8357099841976732</v>
      </c>
      <c r="I63" s="27">
        <v>8.6083333333333307</v>
      </c>
      <c r="J63" s="55">
        <f t="shared" si="5"/>
        <v>0.13780090691757238</v>
      </c>
      <c r="K63" s="52">
        <f t="shared" si="10"/>
        <v>16.854061514177438</v>
      </c>
      <c r="M63" s="73" t="s">
        <v>50</v>
      </c>
      <c r="N63" s="27">
        <v>-3.8448894297869645</v>
      </c>
      <c r="O63" s="27">
        <v>0.81196581196581163</v>
      </c>
      <c r="P63" s="55">
        <f t="shared" si="6"/>
        <v>8.9370733641149627E-2</v>
      </c>
      <c r="Q63" s="52">
        <f t="shared" si="11"/>
        <v>1.264102281127774</v>
      </c>
      <c r="R63" s="46"/>
      <c r="S63" s="73" t="s">
        <v>28</v>
      </c>
      <c r="T63" s="63">
        <v>2.8579745995198591</v>
      </c>
      <c r="U63" s="64">
        <v>16.204761904761906</v>
      </c>
      <c r="V63" s="55">
        <f t="shared" si="7"/>
        <v>0.10347299094011084</v>
      </c>
      <c r="W63" s="52">
        <f t="shared" si="12"/>
        <v>11.661218270247208</v>
      </c>
      <c r="AG63" t="s">
        <v>92</v>
      </c>
    </row>
    <row r="64" spans="1:33" x14ac:dyDescent="0.25">
      <c r="A64" s="95" t="s">
        <v>78</v>
      </c>
      <c r="B64" s="27">
        <v>-5.2751063353924571E-2</v>
      </c>
      <c r="C64" s="27">
        <v>6.7434210526315823</v>
      </c>
      <c r="D64" s="53">
        <f t="shared" si="8"/>
        <v>0.16708773900754642</v>
      </c>
      <c r="E64" s="52">
        <f t="shared" si="9"/>
        <v>6.7844997471300115</v>
      </c>
      <c r="F64" s="15"/>
      <c r="G64" s="84" t="s">
        <v>19</v>
      </c>
      <c r="H64" s="27">
        <v>-3.8439601062418607</v>
      </c>
      <c r="I64" s="27">
        <v>7.8732826615634979</v>
      </c>
      <c r="J64" s="55">
        <f t="shared" si="5"/>
        <v>0.11307433169867868</v>
      </c>
      <c r="K64" s="52">
        <f t="shared" si="10"/>
        <v>12.256143826774069</v>
      </c>
      <c r="M64" s="71" t="s">
        <v>52</v>
      </c>
      <c r="N64" s="27">
        <v>-0.92774895530382873</v>
      </c>
      <c r="O64" s="27">
        <v>0.80192549012010894</v>
      </c>
      <c r="P64" s="55">
        <f t="shared" si="6"/>
        <v>8.5840992161375654E-2</v>
      </c>
      <c r="Q64" s="52">
        <f t="shared" si="11"/>
        <v>0.89232172356088812</v>
      </c>
      <c r="R64" s="46"/>
      <c r="S64" s="70" t="s">
        <v>51</v>
      </c>
      <c r="T64" s="63">
        <v>2.7990421945901129</v>
      </c>
      <c r="U64" s="64">
        <v>16.192044170478084</v>
      </c>
      <c r="V64" s="55">
        <f t="shared" si="7"/>
        <v>0.10228471482165251</v>
      </c>
      <c r="W64" s="52">
        <f t="shared" si="12"/>
        <v>11.731392630252346</v>
      </c>
      <c r="AG64" t="s">
        <v>15</v>
      </c>
    </row>
    <row r="65" spans="1:33" x14ac:dyDescent="0.25">
      <c r="A65" s="92" t="s">
        <v>15</v>
      </c>
      <c r="B65" s="27">
        <v>6.877925820856351E-2</v>
      </c>
      <c r="C65" s="27">
        <v>6.6809621795487875</v>
      </c>
      <c r="D65" s="55">
        <f t="shared" si="8"/>
        <v>0.16369447417091806</v>
      </c>
      <c r="E65" s="52">
        <f t="shared" si="9"/>
        <v>6.6282678543807423</v>
      </c>
      <c r="F65" s="15"/>
      <c r="G65" s="84" t="s">
        <v>22</v>
      </c>
      <c r="H65" s="27">
        <v>-3.4100460867767342</v>
      </c>
      <c r="I65" s="27">
        <v>7.7796296296296283</v>
      </c>
      <c r="J65" s="55">
        <f t="shared" si="5"/>
        <v>0.10992391115282085</v>
      </c>
      <c r="K65" s="52">
        <f t="shared" si="10"/>
        <v>11.520232022452378</v>
      </c>
      <c r="M65" s="75" t="s">
        <v>53</v>
      </c>
      <c r="N65" s="27">
        <v>-2.7794963954012362</v>
      </c>
      <c r="O65" s="27">
        <v>0.79137304403509823</v>
      </c>
      <c r="P65" s="55">
        <f t="shared" si="6"/>
        <v>8.2131210021744047E-2</v>
      </c>
      <c r="Q65" s="52">
        <f t="shared" si="11"/>
        <v>1.0898232602999518</v>
      </c>
      <c r="R65" s="46"/>
      <c r="S65" s="71" t="s">
        <v>53</v>
      </c>
      <c r="T65" s="63">
        <v>2.2661993923682484</v>
      </c>
      <c r="U65" s="64">
        <v>16.065656565656568</v>
      </c>
      <c r="V65" s="55">
        <f t="shared" si="7"/>
        <v>9.0475742474305468E-2</v>
      </c>
      <c r="W65" s="52">
        <f t="shared" si="12"/>
        <v>12.376233919165864</v>
      </c>
      <c r="AG65" t="s">
        <v>82</v>
      </c>
    </row>
    <row r="66" spans="1:33" x14ac:dyDescent="0.25">
      <c r="A66" s="92" t="s">
        <v>23</v>
      </c>
      <c r="B66" s="27">
        <v>0.57706291575532387</v>
      </c>
      <c r="C66" s="27">
        <v>6.6202677159337728</v>
      </c>
      <c r="D66" s="55">
        <f t="shared" si="8"/>
        <v>0.16039706614868496</v>
      </c>
      <c r="E66" s="52">
        <f t="shared" si="9"/>
        <v>6.1947303446221387</v>
      </c>
      <c r="F66" s="15"/>
      <c r="G66" s="82" t="s">
        <v>38</v>
      </c>
      <c r="H66" s="27">
        <v>-5.4472028912438333</v>
      </c>
      <c r="I66" s="27">
        <v>7.7666666666666657</v>
      </c>
      <c r="J66" s="55">
        <f t="shared" si="5"/>
        <v>0.1094878464146013</v>
      </c>
      <c r="K66" s="52">
        <f t="shared" si="10"/>
        <v>14.541017960571564</v>
      </c>
      <c r="M66" s="70" t="s">
        <v>51</v>
      </c>
      <c r="N66" s="27">
        <v>-4.6025685199389095</v>
      </c>
      <c r="O66" s="27">
        <v>0.79124579124579097</v>
      </c>
      <c r="P66" s="55">
        <f t="shared" si="6"/>
        <v>8.2086473462922777E-2</v>
      </c>
      <c r="Q66" s="52">
        <f t="shared" si="11"/>
        <v>1.3441255575265734</v>
      </c>
      <c r="R66" s="46"/>
      <c r="S66" s="70" t="s">
        <v>54</v>
      </c>
      <c r="T66" s="63">
        <v>4.2903370449263756</v>
      </c>
      <c r="U66" s="64">
        <v>15.986280603369529</v>
      </c>
      <c r="V66" s="55">
        <f t="shared" si="7"/>
        <v>8.3059283043687968E-2</v>
      </c>
      <c r="W66" s="52">
        <f t="shared" si="12"/>
        <v>9.7550742540339801</v>
      </c>
      <c r="AG66" t="s">
        <v>88</v>
      </c>
    </row>
    <row r="67" spans="1:33" x14ac:dyDescent="0.25">
      <c r="A67" s="94" t="s">
        <v>71</v>
      </c>
      <c r="B67" s="27">
        <v>0.10072936445066238</v>
      </c>
      <c r="C67" s="27">
        <v>6.5954861111111107</v>
      </c>
      <c r="D67" s="55">
        <f t="shared" si="8"/>
        <v>0.15905073144731291</v>
      </c>
      <c r="E67" s="52">
        <f t="shared" si="9"/>
        <v>6.5194407377522738</v>
      </c>
      <c r="F67" s="15"/>
      <c r="G67" s="74" t="s">
        <v>36</v>
      </c>
      <c r="H67" s="27">
        <v>-4.0082950690264374</v>
      </c>
      <c r="I67" s="27">
        <v>7.7346491228070224</v>
      </c>
      <c r="J67" s="51">
        <f t="shared" si="5"/>
        <v>0.10841079929802155</v>
      </c>
      <c r="K67" s="52">
        <f t="shared" si="10"/>
        <v>12.270305351484899</v>
      </c>
      <c r="M67" s="75" t="s">
        <v>56</v>
      </c>
      <c r="N67" s="27">
        <v>-2.3070948034381402</v>
      </c>
      <c r="O67" s="27">
        <v>0.75000000000000011</v>
      </c>
      <c r="P67" s="55">
        <f t="shared" si="6"/>
        <v>6.7586243045640065E-2</v>
      </c>
      <c r="Q67" s="52">
        <f t="shared" si="11"/>
        <v>0.97817374893796349</v>
      </c>
      <c r="R67" s="46"/>
      <c r="S67" s="75" t="s">
        <v>55</v>
      </c>
      <c r="T67" s="63">
        <v>2.4285890772129699</v>
      </c>
      <c r="U67" s="64">
        <v>15.911255411255407</v>
      </c>
      <c r="V67" s="55">
        <f t="shared" si="7"/>
        <v>7.6049335982176461E-2</v>
      </c>
      <c r="W67" s="52">
        <f t="shared" si="12"/>
        <v>12.030259441727306</v>
      </c>
      <c r="AG67" t="s">
        <v>44</v>
      </c>
    </row>
    <row r="68" spans="1:33" x14ac:dyDescent="0.25">
      <c r="A68" s="95" t="s">
        <v>34</v>
      </c>
      <c r="B68" s="27">
        <v>0.7247262993889596</v>
      </c>
      <c r="C68" s="27">
        <v>6.5599446351925641</v>
      </c>
      <c r="D68" s="55">
        <f t="shared" si="8"/>
        <v>0.15711983461034296</v>
      </c>
      <c r="E68" s="52">
        <f t="shared" si="9"/>
        <v>6.0348135813669685</v>
      </c>
      <c r="F68" s="15"/>
      <c r="G68" s="81" t="s">
        <v>39</v>
      </c>
      <c r="H68" s="27">
        <v>-4.4171774893325519</v>
      </c>
      <c r="I68" s="27">
        <v>7.6129629629629667</v>
      </c>
      <c r="J68" s="55">
        <f t="shared" si="5"/>
        <v>0.10431736451856931</v>
      </c>
      <c r="K68" s="52">
        <f t="shared" si="10"/>
        <v>12.659384519004648</v>
      </c>
      <c r="M68" s="71" t="s">
        <v>54</v>
      </c>
      <c r="N68" s="27">
        <v>-2.4176888796632694</v>
      </c>
      <c r="O68" s="27">
        <v>0.74652777777777801</v>
      </c>
      <c r="P68" s="55">
        <f t="shared" si="6"/>
        <v>6.6365560382960695E-2</v>
      </c>
      <c r="Q68" s="52">
        <f t="shared" si="11"/>
        <v>0.98612147386895443</v>
      </c>
      <c r="R68" s="46"/>
      <c r="S68" s="72" t="s">
        <v>57</v>
      </c>
      <c r="T68" s="63">
        <v>7.6979223786052744</v>
      </c>
      <c r="U68" s="64">
        <v>15.722328750996359</v>
      </c>
      <c r="V68" s="55">
        <f t="shared" si="7"/>
        <v>5.8397053467396924E-2</v>
      </c>
      <c r="W68" s="52">
        <f t="shared" si="12"/>
        <v>6.4806826342389803</v>
      </c>
      <c r="AG68" t="s">
        <v>4</v>
      </c>
    </row>
    <row r="69" spans="1:33" x14ac:dyDescent="0.25">
      <c r="A69" s="92" t="s">
        <v>70</v>
      </c>
      <c r="B69" s="27">
        <v>1.3667622541009485</v>
      </c>
      <c r="C69" s="27">
        <v>6.4137145438927066</v>
      </c>
      <c r="D69" s="55">
        <f t="shared" si="8"/>
        <v>0.14917544813050676</v>
      </c>
      <c r="E69" s="52">
        <f t="shared" si="9"/>
        <v>5.4798858777822907</v>
      </c>
      <c r="F69" s="15"/>
      <c r="G69" s="84" t="s">
        <v>52</v>
      </c>
      <c r="H69" s="27">
        <v>-2.9645983327306613</v>
      </c>
      <c r="I69" s="27">
        <v>7.4208743304475044</v>
      </c>
      <c r="J69" s="55">
        <f t="shared" si="5"/>
        <v>9.7855641261923837E-2</v>
      </c>
      <c r="K69" s="52">
        <f t="shared" si="10"/>
        <v>10.439627282555158</v>
      </c>
      <c r="M69" s="72" t="s">
        <v>45</v>
      </c>
      <c r="N69" s="27">
        <v>-1.5081920553995489</v>
      </c>
      <c r="O69" s="27">
        <v>0.74375634414190839</v>
      </c>
      <c r="P69" s="55">
        <f t="shared" si="6"/>
        <v>6.5391244577819765E-2</v>
      </c>
      <c r="Q69" s="52">
        <f t="shared" si="11"/>
        <v>0.88479016391077836</v>
      </c>
      <c r="R69" s="47"/>
      <c r="S69" s="72" t="s">
        <v>58</v>
      </c>
      <c r="T69" s="63">
        <v>7.2314124028113778</v>
      </c>
      <c r="U69" s="64">
        <v>15.701754385964909</v>
      </c>
      <c r="V69" s="51">
        <f t="shared" si="7"/>
        <v>5.6474696381322471E-2</v>
      </c>
      <c r="W69" s="52">
        <f t="shared" si="12"/>
        <v>6.829321520037217</v>
      </c>
      <c r="AG69" t="s">
        <v>55</v>
      </c>
    </row>
    <row r="70" spans="1:33" x14ac:dyDescent="0.25">
      <c r="A70" s="90" t="s">
        <v>52</v>
      </c>
      <c r="B70" s="27">
        <v>-0.23202649215416044</v>
      </c>
      <c r="C70" s="27">
        <v>6.3796296296296289</v>
      </c>
      <c r="D70" s="55">
        <f t="shared" si="8"/>
        <v>0.14732368335602747</v>
      </c>
      <c r="E70" s="52">
        <f t="shared" si="9"/>
        <v>6.5523455251571709</v>
      </c>
      <c r="F70" s="15"/>
      <c r="G70" s="82" t="s">
        <v>40</v>
      </c>
      <c r="H70" s="27">
        <v>-2.0592675014802979</v>
      </c>
      <c r="I70" s="27">
        <v>7.4162724637777808</v>
      </c>
      <c r="J70" s="55">
        <f t="shared" si="5"/>
        <v>9.7700837781393352E-2</v>
      </c>
      <c r="K70" s="52">
        <f t="shared" si="10"/>
        <v>9.4004588334143886</v>
      </c>
      <c r="M70" s="73" t="s">
        <v>59</v>
      </c>
      <c r="N70" s="27">
        <v>-2.1585971742699228</v>
      </c>
      <c r="O70" s="27">
        <v>0.73939393939393938</v>
      </c>
      <c r="P70" s="55">
        <f t="shared" si="6"/>
        <v>6.3857612366910149E-2</v>
      </c>
      <c r="Q70" s="52">
        <f t="shared" si="11"/>
        <v>0.9479943417105603</v>
      </c>
      <c r="R70" s="46"/>
      <c r="S70" s="70" t="s">
        <v>40</v>
      </c>
      <c r="T70" s="63">
        <v>5.1553358742558171</v>
      </c>
      <c r="U70" s="64">
        <v>15.603917504077693</v>
      </c>
      <c r="V70" s="55">
        <f t="shared" si="7"/>
        <v>4.7333348743724801E-2</v>
      </c>
      <c r="W70" s="52">
        <f t="shared" si="12"/>
        <v>8.6191978897599029</v>
      </c>
      <c r="AG70" t="s">
        <v>62</v>
      </c>
    </row>
    <row r="71" spans="1:33" x14ac:dyDescent="0.25">
      <c r="A71" s="94" t="s">
        <v>79</v>
      </c>
      <c r="B71" s="27">
        <v>-0.62004454880368731</v>
      </c>
      <c r="C71" s="27">
        <v>6.3328042328042313</v>
      </c>
      <c r="D71" s="55">
        <f t="shared" si="8"/>
        <v>0.14477975381221123</v>
      </c>
      <c r="E71" s="52">
        <f t="shared" si="9"/>
        <v>6.8013995798702069</v>
      </c>
      <c r="F71" s="15"/>
      <c r="G71" s="83" t="s">
        <v>43</v>
      </c>
      <c r="H71" s="27">
        <v>-4.9020769852559773</v>
      </c>
      <c r="I71" s="27">
        <v>7.3599999999999994</v>
      </c>
      <c r="J71" s="55">
        <f t="shared" si="5"/>
        <v>9.5807872627027127E-2</v>
      </c>
      <c r="K71" s="52">
        <f t="shared" si="10"/>
        <v>12.941412002047819</v>
      </c>
      <c r="M71" s="72" t="s">
        <v>58</v>
      </c>
      <c r="N71" s="27">
        <v>-1.6231723184489741</v>
      </c>
      <c r="O71" s="27">
        <v>0.73464912280701744</v>
      </c>
      <c r="P71" s="51">
        <f t="shared" si="6"/>
        <v>6.2189540747478331E-2</v>
      </c>
      <c r="Q71" s="52">
        <f t="shared" si="11"/>
        <v>0.88560198293983672</v>
      </c>
      <c r="R71" s="46"/>
      <c r="S71" s="73" t="s">
        <v>50</v>
      </c>
      <c r="T71" s="63">
        <v>4.1494214737622146</v>
      </c>
      <c r="U71" s="64">
        <v>15.534611155043599</v>
      </c>
      <c r="V71" s="55">
        <f t="shared" si="7"/>
        <v>4.0857739364189696E-2</v>
      </c>
      <c r="W71" s="52">
        <f t="shared" si="12"/>
        <v>9.634502932691742</v>
      </c>
      <c r="AG71" t="s">
        <v>64</v>
      </c>
    </row>
    <row r="72" spans="1:33" x14ac:dyDescent="0.25">
      <c r="A72" s="92" t="s">
        <v>38</v>
      </c>
      <c r="B72" s="27">
        <v>-1.8281865975049922</v>
      </c>
      <c r="C72" s="27">
        <v>6.2478070175438569</v>
      </c>
      <c r="D72" s="55">
        <f t="shared" si="8"/>
        <v>0.14016202621773424</v>
      </c>
      <c r="E72" s="52">
        <f t="shared" si="9"/>
        <v>7.7114657928899266</v>
      </c>
      <c r="F72" s="15"/>
      <c r="G72" s="85" t="s">
        <v>69</v>
      </c>
      <c r="H72" s="27">
        <v>-4.325912309263737</v>
      </c>
      <c r="I72" s="27">
        <v>6.9605263157894735</v>
      </c>
      <c r="J72" s="51">
        <f t="shared" si="5"/>
        <v>8.2369865588931182E-2</v>
      </c>
      <c r="K72" s="52">
        <f t="shared" si="10"/>
        <v>11.453486155830566</v>
      </c>
      <c r="M72" s="71" t="s">
        <v>43</v>
      </c>
      <c r="N72" s="27">
        <v>-3.9557157473697062</v>
      </c>
      <c r="O72" s="27">
        <v>0.72067711061333151</v>
      </c>
      <c r="P72" s="55">
        <f t="shared" si="6"/>
        <v>5.7277587549775896E-2</v>
      </c>
      <c r="Q72" s="52">
        <f t="shared" si="11"/>
        <v>1.1363876782062297</v>
      </c>
      <c r="R72" s="46"/>
      <c r="S72" s="72" t="s">
        <v>42</v>
      </c>
      <c r="T72" s="63">
        <v>6.1456433005991462</v>
      </c>
      <c r="U72" s="64">
        <v>15.521997975324552</v>
      </c>
      <c r="V72" s="55">
        <f t="shared" si="7"/>
        <v>3.9679232257225486E-2</v>
      </c>
      <c r="W72" s="52">
        <f t="shared" si="12"/>
        <v>7.6500708516713365</v>
      </c>
      <c r="AG72" t="s">
        <v>30</v>
      </c>
    </row>
    <row r="73" spans="1:33" x14ac:dyDescent="0.25">
      <c r="A73" s="93" t="s">
        <v>59</v>
      </c>
      <c r="B73" s="27">
        <v>-9.81446077760324E-2</v>
      </c>
      <c r="C73" s="27">
        <v>6.1011879754118254</v>
      </c>
      <c r="D73" s="55">
        <f t="shared" si="8"/>
        <v>0.13219650882219544</v>
      </c>
      <c r="E73" s="52">
        <f t="shared" si="9"/>
        <v>6.1705181777982823</v>
      </c>
      <c r="F73" s="15"/>
      <c r="G73" s="85" t="s">
        <v>26</v>
      </c>
      <c r="H73" s="27">
        <v>-3.4383682615245443</v>
      </c>
      <c r="I73" s="27">
        <v>6.8212384439897367</v>
      </c>
      <c r="J73" s="55">
        <f t="shared" si="5"/>
        <v>7.768432189594579E-2</v>
      </c>
      <c r="K73" s="52">
        <f t="shared" si="10"/>
        <v>10.134017364669615</v>
      </c>
      <c r="M73" s="72" t="s">
        <v>31</v>
      </c>
      <c r="N73" s="27">
        <v>-2.8061660104224249</v>
      </c>
      <c r="O73" s="27">
        <v>0.70555555555555527</v>
      </c>
      <c r="P73" s="55">
        <f t="shared" si="6"/>
        <v>5.1961504963343313E-2</v>
      </c>
      <c r="Q73" s="52">
        <f t="shared" si="11"/>
        <v>0.97462941908063749</v>
      </c>
      <c r="R73" s="46"/>
      <c r="S73" s="70" t="s">
        <v>38</v>
      </c>
      <c r="T73" s="63">
        <v>6.0343587930983622</v>
      </c>
      <c r="U73" s="64">
        <v>15.355806500733255</v>
      </c>
      <c r="V73" s="55">
        <f t="shared" si="7"/>
        <v>2.4151202189839099E-2</v>
      </c>
      <c r="W73" s="52">
        <f t="shared" si="12"/>
        <v>7.6657506986236461</v>
      </c>
      <c r="AG73" t="s">
        <v>39</v>
      </c>
    </row>
    <row r="74" spans="1:33" x14ac:dyDescent="0.25">
      <c r="A74" s="93" t="s">
        <v>62</v>
      </c>
      <c r="B74" s="27">
        <v>-1.7207957345373517</v>
      </c>
      <c r="C74" s="27">
        <v>6.0946969696969679</v>
      </c>
      <c r="D74" s="55">
        <f t="shared" si="8"/>
        <v>0.13184386554895894</v>
      </c>
      <c r="E74" s="52">
        <f t="shared" si="9"/>
        <v>7.4300528678929583</v>
      </c>
      <c r="F74" s="15"/>
      <c r="G74" s="84" t="s">
        <v>51</v>
      </c>
      <c r="H74" s="60">
        <v>-6.3567627545025758</v>
      </c>
      <c r="I74" s="60">
        <v>6.757407407407408</v>
      </c>
      <c r="J74" s="55">
        <f t="shared" si="5"/>
        <v>7.553709179607708E-2</v>
      </c>
      <c r="K74" s="52">
        <f t="shared" si="10"/>
        <v>14.048121064727997</v>
      </c>
      <c r="M74" s="75" t="s">
        <v>37</v>
      </c>
      <c r="N74" s="27">
        <v>-4.1277446103153608</v>
      </c>
      <c r="O74" s="27">
        <v>0.70175438596491224</v>
      </c>
      <c r="P74" s="51">
        <f t="shared" si="6"/>
        <v>5.0625178679989086E-2</v>
      </c>
      <c r="Q74" s="52">
        <f t="shared" si="11"/>
        <v>1.1286839936461848</v>
      </c>
      <c r="R74" s="46"/>
      <c r="S74" s="75" t="s">
        <v>32</v>
      </c>
      <c r="T74" s="63">
        <v>3.9064234195231466</v>
      </c>
      <c r="U74" s="64">
        <v>15.176064687590003</v>
      </c>
      <c r="V74" s="55">
        <f t="shared" si="7"/>
        <v>7.3571019767038693E-3</v>
      </c>
      <c r="W74" s="52">
        <f t="shared" si="12"/>
        <v>9.679167335033684</v>
      </c>
      <c r="AG74" t="s">
        <v>83</v>
      </c>
    </row>
    <row r="75" spans="1:33" x14ac:dyDescent="0.25">
      <c r="A75" s="94" t="s">
        <v>47</v>
      </c>
      <c r="B75" s="27">
        <v>-0.60087331171567604</v>
      </c>
      <c r="C75" s="27">
        <v>6.0437710437710441</v>
      </c>
      <c r="D75" s="55">
        <f t="shared" si="8"/>
        <v>0.12907716251401771</v>
      </c>
      <c r="E75" s="52">
        <f t="shared" si="9"/>
        <v>6.4766685054908111</v>
      </c>
      <c r="F75" s="15"/>
      <c r="G75" s="83" t="s">
        <v>59</v>
      </c>
      <c r="H75" s="60">
        <v>-5.8632026949169846</v>
      </c>
      <c r="I75" s="60">
        <v>6.6908602150537639</v>
      </c>
      <c r="J75" s="55">
        <f t="shared" si="5"/>
        <v>7.329849217222173E-2</v>
      </c>
      <c r="K75" s="52">
        <f t="shared" si="10"/>
        <v>13.141413823949756</v>
      </c>
      <c r="M75" s="72" t="s">
        <v>61</v>
      </c>
      <c r="N75" s="27">
        <v>-2.8298695000483169</v>
      </c>
      <c r="O75" s="27">
        <v>0.62610387207885643</v>
      </c>
      <c r="P75" s="55">
        <f t="shared" si="6"/>
        <v>2.4029740711621859E-2</v>
      </c>
      <c r="Q75" s="52">
        <f t="shared" si="11"/>
        <v>0.86724112601412684</v>
      </c>
      <c r="R75" s="46"/>
      <c r="S75" s="76" t="s">
        <v>60</v>
      </c>
      <c r="T75" s="65">
        <v>5.6074760717749257</v>
      </c>
      <c r="U75" s="66">
        <v>15.097324008899859</v>
      </c>
      <c r="V75" s="57">
        <f t="shared" si="7"/>
        <v>0</v>
      </c>
      <c r="W75" s="58">
        <f t="shared" si="12"/>
        <v>7.9163716001091791</v>
      </c>
      <c r="AG75" t="s">
        <v>52</v>
      </c>
    </row>
    <row r="76" spans="1:33" x14ac:dyDescent="0.25">
      <c r="A76" s="94" t="s">
        <v>60</v>
      </c>
      <c r="B76" s="27">
        <v>0.32689035489387291</v>
      </c>
      <c r="C76" s="27">
        <v>6.0200784525027213</v>
      </c>
      <c r="D76" s="55">
        <f t="shared" si="8"/>
        <v>0.12778999172672484</v>
      </c>
      <c r="E76" s="52">
        <f t="shared" si="9"/>
        <v>5.7977252845269005</v>
      </c>
      <c r="F76" s="15"/>
      <c r="G76" s="85" t="s">
        <v>71</v>
      </c>
      <c r="H76" s="60">
        <v>-5.6207715755237651</v>
      </c>
      <c r="I76" s="60">
        <v>6.3279196008977028</v>
      </c>
      <c r="J76" s="55">
        <f t="shared" si="5"/>
        <v>6.1089431299842241E-2</v>
      </c>
      <c r="K76" s="52">
        <f t="shared" si="10"/>
        <v>12.086471474353967</v>
      </c>
      <c r="M76" s="75" t="s">
        <v>62</v>
      </c>
      <c r="N76" s="27">
        <v>-4.8833547426491055</v>
      </c>
      <c r="O76" s="27">
        <v>0.61706349206349198</v>
      </c>
      <c r="P76" s="55">
        <f t="shared" si="6"/>
        <v>2.0851535388770652E-2</v>
      </c>
      <c r="Q76" s="52">
        <f t="shared" si="11"/>
        <v>1.0826737063915708</v>
      </c>
      <c r="R76" s="46"/>
      <c r="AG76" t="s">
        <v>57</v>
      </c>
    </row>
    <row r="77" spans="1:33" x14ac:dyDescent="0.25">
      <c r="A77" s="92" t="s">
        <v>53</v>
      </c>
      <c r="B77" s="27">
        <v>-0.66919754271401266</v>
      </c>
      <c r="C77" s="27">
        <v>6.0026823097929682</v>
      </c>
      <c r="D77" s="55">
        <f t="shared" si="8"/>
        <v>0.12684489431403659</v>
      </c>
      <c r="E77" s="52">
        <f t="shared" si="9"/>
        <v>6.4834361200858117</v>
      </c>
      <c r="F77" s="15"/>
      <c r="G77" s="74" t="s">
        <v>73</v>
      </c>
      <c r="H77" s="60">
        <v>-6.3101156166500783</v>
      </c>
      <c r="I77" s="60">
        <v>6.0434027777777777</v>
      </c>
      <c r="J77" s="55">
        <f t="shared" si="5"/>
        <v>5.1518490277536209E-2</v>
      </c>
      <c r="K77" s="52">
        <f t="shared" si="10"/>
        <v>12.496469130096397</v>
      </c>
      <c r="M77" s="78" t="s">
        <v>29</v>
      </c>
      <c r="N77" s="56">
        <v>-2.0720182433445125</v>
      </c>
      <c r="O77" s="56">
        <v>0.55775146383707275</v>
      </c>
      <c r="P77" s="57">
        <f t="shared" si="6"/>
        <v>0</v>
      </c>
      <c r="Q77" s="58">
        <f t="shared" si="11"/>
        <v>0.7080136504651291</v>
      </c>
      <c r="R77" s="46"/>
      <c r="AG77" t="s">
        <v>47</v>
      </c>
    </row>
    <row r="78" spans="1:33" x14ac:dyDescent="0.25">
      <c r="A78" s="94" t="s">
        <v>81</v>
      </c>
      <c r="B78" s="27">
        <v>-0.93619931707363557</v>
      </c>
      <c r="C78" s="27">
        <v>5.9261294261294255</v>
      </c>
      <c r="D78" s="53">
        <f t="shared" si="8"/>
        <v>0.12268593025566077</v>
      </c>
      <c r="E78" s="52">
        <f t="shared" si="9"/>
        <v>6.6005647851414695</v>
      </c>
      <c r="F78" s="15"/>
      <c r="G78" s="83" t="s">
        <v>50</v>
      </c>
      <c r="H78" s="60">
        <v>-7.5496760502524705</v>
      </c>
      <c r="I78" s="60">
        <v>5.7243589743589789</v>
      </c>
      <c r="J78" s="55">
        <f t="shared" si="5"/>
        <v>4.0786086504117018E-2</v>
      </c>
      <c r="K78" s="52">
        <f t="shared" si="10"/>
        <v>13.65245214936925</v>
      </c>
      <c r="AG78" t="s">
        <v>79</v>
      </c>
    </row>
    <row r="79" spans="1:33" x14ac:dyDescent="0.25">
      <c r="A79" s="93" t="s">
        <v>19</v>
      </c>
      <c r="B79" s="27">
        <v>-0.51736176878224149</v>
      </c>
      <c r="C79" s="27">
        <v>5.786731456809445</v>
      </c>
      <c r="D79" s="55">
        <f t="shared" si="8"/>
        <v>0.11511271920902751</v>
      </c>
      <c r="E79" s="52">
        <f t="shared" si="9"/>
        <v>6.1418812748145237</v>
      </c>
      <c r="F79" s="15"/>
      <c r="G79" s="84" t="s">
        <v>29</v>
      </c>
      <c r="H79" s="60">
        <v>-6.0643599483419797</v>
      </c>
      <c r="I79" s="60">
        <v>5.6687499999999984</v>
      </c>
      <c r="J79" s="55">
        <f t="shared" si="5"/>
        <v>3.8915440655957825E-2</v>
      </c>
      <c r="K79" s="52">
        <f t="shared" si="10"/>
        <v>11.394763134184162</v>
      </c>
      <c r="M79" t="s">
        <v>152</v>
      </c>
      <c r="AG79" t="s">
        <v>12</v>
      </c>
    </row>
    <row r="80" spans="1:33" x14ac:dyDescent="0.25">
      <c r="A80" s="90" t="s">
        <v>39</v>
      </c>
      <c r="B80" s="27">
        <v>-1.7383228845712619</v>
      </c>
      <c r="C80" s="27">
        <v>5.7344840645402133</v>
      </c>
      <c r="D80" s="55">
        <f t="shared" si="8"/>
        <v>0.11227422356794063</v>
      </c>
      <c r="E80" s="52">
        <f t="shared" si="9"/>
        <v>7.0050379825833406</v>
      </c>
      <c r="F80" s="15"/>
      <c r="G80" s="74" t="s">
        <v>58</v>
      </c>
      <c r="H80" s="27">
        <v>-2.9013263480907758</v>
      </c>
      <c r="I80" s="27">
        <v>5.6166666666666663</v>
      </c>
      <c r="J80" s="51">
        <f t="shared" si="5"/>
        <v>3.7163394832754201E-2</v>
      </c>
      <c r="K80" s="52">
        <f t="shared" si="10"/>
        <v>7.8441333471519963</v>
      </c>
      <c r="AG80" t="s">
        <v>29</v>
      </c>
    </row>
    <row r="81" spans="1:33" x14ac:dyDescent="0.25">
      <c r="A81" s="90" t="s">
        <v>87</v>
      </c>
      <c r="B81" s="27">
        <v>-0.92577510020857101</v>
      </c>
      <c r="C81" s="27">
        <v>5.7234373309395501</v>
      </c>
      <c r="D81" s="55">
        <f t="shared" si="8"/>
        <v>0.11167407676995018</v>
      </c>
      <c r="E81" s="52">
        <f t="shared" si="9"/>
        <v>6.3671588784476443</v>
      </c>
      <c r="F81" s="15"/>
      <c r="G81" s="73" t="s">
        <v>70</v>
      </c>
      <c r="H81" s="27">
        <v>-4.9497791426437008</v>
      </c>
      <c r="I81" s="27">
        <v>5.3491898189011646</v>
      </c>
      <c r="J81" s="55">
        <f t="shared" si="5"/>
        <v>2.8165666309274615E-2</v>
      </c>
      <c r="K81" s="52">
        <f t="shared" si="10"/>
        <v>9.4575134255845281</v>
      </c>
      <c r="AG81" t="s">
        <v>16</v>
      </c>
    </row>
    <row r="82" spans="1:33" x14ac:dyDescent="0.25">
      <c r="A82" s="95" t="s">
        <v>45</v>
      </c>
      <c r="B82" s="27">
        <v>1.5747002938544501</v>
      </c>
      <c r="C82" s="27">
        <v>5.7156306861021733</v>
      </c>
      <c r="D82" s="55">
        <f t="shared" si="8"/>
        <v>0.11124995747174252</v>
      </c>
      <c r="E82" s="52">
        <f t="shared" si="9"/>
        <v>4.7679220273409308</v>
      </c>
      <c r="F82" s="15"/>
      <c r="G82" s="73" t="s">
        <v>66</v>
      </c>
      <c r="H82" s="27">
        <v>-2.4191070342135106</v>
      </c>
      <c r="I82" s="27">
        <v>5.324118828989457</v>
      </c>
      <c r="J82" s="54">
        <f t="shared" si="5"/>
        <v>2.7322296264633558E-2</v>
      </c>
      <c r="K82" s="52">
        <f t="shared" si="10"/>
        <v>7.0340117854310851</v>
      </c>
      <c r="AG82" t="s">
        <v>25</v>
      </c>
    </row>
    <row r="83" spans="1:33" x14ac:dyDescent="0.25">
      <c r="A83" s="92" t="s">
        <v>43</v>
      </c>
      <c r="B83" s="27">
        <v>-1.0817421947410275</v>
      </c>
      <c r="C83" s="27">
        <v>5.6603535353535355</v>
      </c>
      <c r="D83" s="55">
        <f t="shared" si="8"/>
        <v>0.10824686115177344</v>
      </c>
      <c r="E83" s="52">
        <f t="shared" si="9"/>
        <v>6.4110721878789407</v>
      </c>
      <c r="F83" s="15"/>
      <c r="G83" s="85" t="s">
        <v>62</v>
      </c>
      <c r="H83" s="27">
        <v>-6.6233427629339801</v>
      </c>
      <c r="I83" s="27">
        <v>4.9715909090909074</v>
      </c>
      <c r="J83" s="54">
        <f t="shared" si="5"/>
        <v>1.5463510927911733E-2</v>
      </c>
      <c r="K83" s="52">
        <f t="shared" si="10"/>
        <v>10.657676247181319</v>
      </c>
      <c r="AG83" t="s">
        <v>90</v>
      </c>
    </row>
    <row r="84" spans="1:33" x14ac:dyDescent="0.25">
      <c r="A84" s="94" t="s">
        <v>58</v>
      </c>
      <c r="B84" s="27">
        <v>1.2675531141583822</v>
      </c>
      <c r="C84" s="27">
        <v>5.4416666666666647</v>
      </c>
      <c r="D84" s="51">
        <f t="shared" si="8"/>
        <v>9.6366043821562428E-2</v>
      </c>
      <c r="E84" s="52">
        <f t="shared" si="9"/>
        <v>4.7027758522231844</v>
      </c>
      <c r="F84" s="15"/>
      <c r="G84" s="84" t="s">
        <v>60</v>
      </c>
      <c r="H84" s="27">
        <v>-4.0556744996303875</v>
      </c>
      <c r="I84" s="27">
        <v>4.8003830817435098</v>
      </c>
      <c r="J84" s="54">
        <f t="shared" si="5"/>
        <v>9.7042029188791293E-3</v>
      </c>
      <c r="K84" s="52">
        <f t="shared" si="10"/>
        <v>7.6570171787983865</v>
      </c>
      <c r="AG84" t="s">
        <v>81</v>
      </c>
    </row>
    <row r="85" spans="1:33" x14ac:dyDescent="0.25">
      <c r="A85" s="90" t="s">
        <v>33</v>
      </c>
      <c r="B85" s="27">
        <v>-0.90604540867286709</v>
      </c>
      <c r="C85" s="27">
        <v>5.3960011607612133</v>
      </c>
      <c r="D85" s="55">
        <f t="shared" si="8"/>
        <v>9.3885128816413282E-2</v>
      </c>
      <c r="E85" s="52">
        <f t="shared" si="9"/>
        <v>5.9892756965306209</v>
      </c>
      <c r="F85" s="16"/>
      <c r="G85" s="86" t="s">
        <v>53</v>
      </c>
      <c r="H85" s="56">
        <v>-5.8063180857183161</v>
      </c>
      <c r="I85" s="56">
        <v>4.5119047619047619</v>
      </c>
      <c r="J85" s="61">
        <f t="shared" si="5"/>
        <v>0</v>
      </c>
      <c r="K85" s="58">
        <f t="shared" si="10"/>
        <v>8.8039147428530402</v>
      </c>
      <c r="AG85" t="s">
        <v>19</v>
      </c>
    </row>
    <row r="86" spans="1:33" x14ac:dyDescent="0.25">
      <c r="A86" s="94" t="s">
        <v>22</v>
      </c>
      <c r="B86" s="27">
        <v>-1.3693512827910674</v>
      </c>
      <c r="C86" s="27">
        <v>5.3498216226098512</v>
      </c>
      <c r="D86" s="55">
        <f t="shared" si="8"/>
        <v>9.1376287474158588E-2</v>
      </c>
      <c r="E86" s="52">
        <f t="shared" si="9"/>
        <v>6.2633526655668179</v>
      </c>
      <c r="AG86" t="s">
        <v>45</v>
      </c>
    </row>
    <row r="87" spans="1:33" x14ac:dyDescent="0.25">
      <c r="A87" s="93" t="s">
        <v>31</v>
      </c>
      <c r="B87" s="27">
        <v>-1.8321271444521594</v>
      </c>
      <c r="C87" s="27">
        <v>5.2917794882300271</v>
      </c>
      <c r="D87" s="55">
        <f t="shared" ref="D87:D96" si="13">(C87-C$19)/(C$18-C$19)</f>
        <v>8.8222975159784361E-2</v>
      </c>
      <c r="E87" s="52">
        <f t="shared" si="9"/>
        <v>6.5344358054074148</v>
      </c>
      <c r="AG87" t="s">
        <v>54</v>
      </c>
    </row>
    <row r="88" spans="1:33" x14ac:dyDescent="0.25">
      <c r="A88" s="95" t="s">
        <v>36</v>
      </c>
      <c r="B88" s="27">
        <v>-6.5842733518509403E-2</v>
      </c>
      <c r="C88" s="27">
        <v>5.2179487179487181</v>
      </c>
      <c r="D88" s="51">
        <f t="shared" si="13"/>
        <v>8.4211898041491581E-2</v>
      </c>
      <c r="E88" s="52">
        <f t="shared" ref="E88:E96" si="14">SQRT(((C88^2)/(10^(B88/10))))</f>
        <v>5.2576532846068824</v>
      </c>
      <c r="AG88" t="s">
        <v>70</v>
      </c>
    </row>
    <row r="89" spans="1:33" x14ac:dyDescent="0.25">
      <c r="A89" s="93" t="s">
        <v>28</v>
      </c>
      <c r="B89" s="27">
        <v>-2.8905277152220741</v>
      </c>
      <c r="C89" s="27">
        <v>5.1498316498316523</v>
      </c>
      <c r="D89" s="55">
        <f t="shared" si="13"/>
        <v>8.0511234859345138E-2</v>
      </c>
      <c r="E89" s="52">
        <f t="shared" si="14"/>
        <v>7.1832241353168662</v>
      </c>
      <c r="AG89" t="s">
        <v>66</v>
      </c>
    </row>
    <row r="90" spans="1:33" x14ac:dyDescent="0.25">
      <c r="A90" s="93" t="s">
        <v>82</v>
      </c>
      <c r="B90" s="27">
        <v>-1.0116094882499673</v>
      </c>
      <c r="C90" s="27">
        <v>4.9323504785088144</v>
      </c>
      <c r="D90" s="55">
        <f t="shared" si="13"/>
        <v>6.8695920639694014E-2</v>
      </c>
      <c r="E90" s="52">
        <f t="shared" si="14"/>
        <v>5.5415901557818943</v>
      </c>
      <c r="AG90" t="s">
        <v>35</v>
      </c>
    </row>
    <row r="91" spans="1:33" x14ac:dyDescent="0.25">
      <c r="A91" s="96" t="s">
        <v>77</v>
      </c>
      <c r="B91" s="27">
        <v>-0.5581375574938795</v>
      </c>
      <c r="C91" s="27">
        <v>4.354166666666667</v>
      </c>
      <c r="D91" s="51">
        <f t="shared" si="13"/>
        <v>3.7284358102678931E-2</v>
      </c>
      <c r="E91" s="52">
        <f t="shared" si="14"/>
        <v>4.6431415811827312</v>
      </c>
      <c r="AG91" t="s">
        <v>65</v>
      </c>
    </row>
    <row r="92" spans="1:33" x14ac:dyDescent="0.25">
      <c r="A92" s="95" t="s">
        <v>73</v>
      </c>
      <c r="B92" s="27">
        <v>-3.6868901996805259</v>
      </c>
      <c r="C92" s="27">
        <v>4.3492310113519723</v>
      </c>
      <c r="D92" s="55">
        <f t="shared" si="13"/>
        <v>3.7016213885557529E-2</v>
      </c>
      <c r="E92" s="52">
        <f t="shared" si="14"/>
        <v>6.6490099982284345</v>
      </c>
      <c r="AG92" t="s">
        <v>85</v>
      </c>
    </row>
    <row r="93" spans="1:33" x14ac:dyDescent="0.25">
      <c r="A93" s="93" t="s">
        <v>29</v>
      </c>
      <c r="B93" s="27">
        <v>-1.2172786015686279</v>
      </c>
      <c r="C93" s="27">
        <v>4.2796296296296283</v>
      </c>
      <c r="D93" s="55">
        <f t="shared" si="13"/>
        <v>3.3234910933355621E-2</v>
      </c>
      <c r="E93" s="52">
        <f t="shared" si="14"/>
        <v>4.9234566197740408</v>
      </c>
      <c r="AG93" t="s">
        <v>91</v>
      </c>
    </row>
    <row r="94" spans="1:33" x14ac:dyDescent="0.25">
      <c r="A94" s="95" t="s">
        <v>65</v>
      </c>
      <c r="B94" s="27">
        <v>-1.1080022221428212</v>
      </c>
      <c r="C94" s="27">
        <v>4.2613168724279822</v>
      </c>
      <c r="D94" s="55">
        <f t="shared" si="13"/>
        <v>3.2240015700588834E-2</v>
      </c>
      <c r="E94" s="52">
        <f t="shared" si="14"/>
        <v>4.8410987405750623</v>
      </c>
      <c r="AG94" t="s">
        <v>27</v>
      </c>
    </row>
    <row r="95" spans="1:33" x14ac:dyDescent="0.25">
      <c r="A95" s="93" t="s">
        <v>46</v>
      </c>
      <c r="B95" s="27">
        <v>-1.0203845800983575</v>
      </c>
      <c r="C95" s="27">
        <v>4.1680225579947026</v>
      </c>
      <c r="D95" s="55">
        <f t="shared" si="13"/>
        <v>2.7171523411204251E-2</v>
      </c>
      <c r="E95" s="52">
        <f t="shared" si="14"/>
        <v>4.6875864452790852</v>
      </c>
      <c r="AG95" t="s">
        <v>18</v>
      </c>
    </row>
    <row r="96" spans="1:33" x14ac:dyDescent="0.25">
      <c r="A96" s="97" t="s">
        <v>86</v>
      </c>
      <c r="B96" s="56">
        <v>-5.3926176017921268</v>
      </c>
      <c r="C96" s="56">
        <v>3.6678839558180183</v>
      </c>
      <c r="D96" s="57">
        <f t="shared" si="13"/>
        <v>0</v>
      </c>
      <c r="E96" s="58">
        <f t="shared" si="14"/>
        <v>6.8241170455737299</v>
      </c>
      <c r="AG96" t="s">
        <v>72</v>
      </c>
    </row>
    <row r="97" spans="33:33" x14ac:dyDescent="0.25">
      <c r="AG97" t="s">
        <v>68</v>
      </c>
    </row>
    <row r="98" spans="33:33" x14ac:dyDescent="0.25">
      <c r="AG98" t="s">
        <v>58</v>
      </c>
    </row>
    <row r="99" spans="33:33" x14ac:dyDescent="0.25">
      <c r="AG99" t="s">
        <v>9</v>
      </c>
    </row>
    <row r="100" spans="33:33" x14ac:dyDescent="0.25">
      <c r="AG100" t="s">
        <v>59</v>
      </c>
    </row>
    <row r="101" spans="33:33" x14ac:dyDescent="0.25">
      <c r="AG101" t="s">
        <v>46</v>
      </c>
    </row>
    <row r="102" spans="33:33" x14ac:dyDescent="0.25">
      <c r="AG102" t="s">
        <v>61</v>
      </c>
    </row>
    <row r="103" spans="33:33" x14ac:dyDescent="0.25">
      <c r="AG103" t="s">
        <v>69</v>
      </c>
    </row>
    <row r="104" spans="33:33" x14ac:dyDescent="0.25">
      <c r="AG104" t="s">
        <v>11</v>
      </c>
    </row>
    <row r="105" spans="33:33" x14ac:dyDescent="0.25">
      <c r="AG105" t="s">
        <v>14</v>
      </c>
    </row>
    <row r="106" spans="33:33" x14ac:dyDescent="0.25">
      <c r="AG106" t="s">
        <v>24</v>
      </c>
    </row>
    <row r="107" spans="33:33" x14ac:dyDescent="0.25">
      <c r="AG107" t="s">
        <v>56</v>
      </c>
    </row>
  </sheetData>
  <sheetProtection sheet="1" objects="1" scenarios="1"/>
  <sortState ref="AG22:AG109">
    <sortCondition ref="AG22:AG109"/>
  </sortState>
  <dataValidations count="1">
    <dataValidation type="list" allowBlank="1" showInputMessage="1" showErrorMessage="1" error="Invalid Event Name" sqref="Q4">
      <formula1>$AG$23:$AG$110</formula1>
    </dataValidation>
  </dataValidations>
  <hyperlinks>
    <hyperlink ref="M6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6"/>
  <sheetViews>
    <sheetView workbookViewId="0">
      <selection activeCell="K11" sqref="K11"/>
    </sheetView>
  </sheetViews>
  <sheetFormatPr defaultRowHeight="15" x14ac:dyDescent="0.25"/>
  <cols>
    <col min="25" max="25" width="12" bestFit="1" customWidth="1"/>
  </cols>
  <sheetData>
    <row r="1" spans="1:39" x14ac:dyDescent="0.25">
      <c r="A1" t="s">
        <v>208</v>
      </c>
    </row>
    <row r="3" spans="1:39" x14ac:dyDescent="0.25">
      <c r="A3" s="6" t="s">
        <v>97</v>
      </c>
      <c r="B3" s="6"/>
      <c r="C3" s="6"/>
      <c r="D3" s="6"/>
      <c r="E3" s="6"/>
      <c r="F3" s="6" t="s">
        <v>101</v>
      </c>
      <c r="G3" s="6"/>
      <c r="H3" s="24"/>
      <c r="I3" s="6"/>
      <c r="J3" s="6"/>
      <c r="K3" s="6" t="s">
        <v>102</v>
      </c>
      <c r="L3" s="6"/>
      <c r="P3" t="s">
        <v>104</v>
      </c>
      <c r="U3" t="s">
        <v>105</v>
      </c>
      <c r="Y3" t="s">
        <v>107</v>
      </c>
      <c r="AC3" t="s">
        <v>109</v>
      </c>
      <c r="AG3" t="s">
        <v>110</v>
      </c>
      <c r="AK3" t="s">
        <v>131</v>
      </c>
    </row>
    <row r="4" spans="1:39" x14ac:dyDescent="0.25">
      <c r="A4" s="18" t="s">
        <v>98</v>
      </c>
      <c r="B4" s="19" t="s">
        <v>99</v>
      </c>
      <c r="C4" s="6" t="s">
        <v>100</v>
      </c>
      <c r="D4" s="6"/>
      <c r="E4" s="6"/>
      <c r="F4" s="18" t="s">
        <v>98</v>
      </c>
      <c r="G4" s="18" t="s">
        <v>99</v>
      </c>
      <c r="H4" s="6" t="s">
        <v>100</v>
      </c>
      <c r="I4" s="6"/>
      <c r="J4" s="6"/>
      <c r="K4" s="18" t="s">
        <v>98</v>
      </c>
      <c r="L4" s="18" t="s">
        <v>99</v>
      </c>
      <c r="M4" s="6" t="s">
        <v>100</v>
      </c>
      <c r="P4" s="18" t="s">
        <v>98</v>
      </c>
      <c r="Q4" s="18" t="s">
        <v>99</v>
      </c>
      <c r="R4" s="6" t="s">
        <v>100</v>
      </c>
      <c r="U4" s="25" t="s">
        <v>98</v>
      </c>
      <c r="V4" s="9" t="s">
        <v>99</v>
      </c>
      <c r="W4" s="9" t="s">
        <v>100</v>
      </c>
      <c r="Y4" t="s">
        <v>98</v>
      </c>
      <c r="Z4" t="s">
        <v>99</v>
      </c>
      <c r="AA4" t="s">
        <v>108</v>
      </c>
      <c r="AC4" t="s">
        <v>98</v>
      </c>
      <c r="AD4" t="s">
        <v>99</v>
      </c>
      <c r="AE4" t="s">
        <v>108</v>
      </c>
      <c r="AG4" t="s">
        <v>98</v>
      </c>
      <c r="AH4" t="s">
        <v>99</v>
      </c>
      <c r="AI4" t="s">
        <v>108</v>
      </c>
      <c r="AK4" t="s">
        <v>98</v>
      </c>
      <c r="AL4" t="s">
        <v>99</v>
      </c>
      <c r="AM4" t="s">
        <v>108</v>
      </c>
    </row>
    <row r="5" spans="1:39" x14ac:dyDescent="0.25">
      <c r="A5">
        <v>1</v>
      </c>
      <c r="B5">
        <v>148</v>
      </c>
      <c r="C5" s="17">
        <v>71.237494790690803</v>
      </c>
      <c r="F5" s="9">
        <v>1</v>
      </c>
      <c r="G5">
        <v>3238</v>
      </c>
      <c r="H5" s="17">
        <v>17.216314412821198</v>
      </c>
      <c r="K5" s="9">
        <v>1</v>
      </c>
      <c r="L5">
        <v>1923</v>
      </c>
      <c r="M5" s="17">
        <v>48.293740589246433</v>
      </c>
      <c r="P5">
        <v>1</v>
      </c>
      <c r="Q5">
        <v>217</v>
      </c>
      <c r="R5" s="23">
        <v>61.008443981623778</v>
      </c>
      <c r="U5" s="9">
        <v>1</v>
      </c>
      <c r="V5">
        <v>2771</v>
      </c>
      <c r="W5" s="17">
        <v>26.226767810395458</v>
      </c>
      <c r="Y5">
        <v>1</v>
      </c>
      <c r="Z5">
        <v>70</v>
      </c>
      <c r="AA5" s="3">
        <v>19.573492949276599</v>
      </c>
      <c r="AC5">
        <v>1</v>
      </c>
      <c r="AD5">
        <v>67</v>
      </c>
      <c r="AE5" s="3">
        <v>33.428434962797112</v>
      </c>
      <c r="AG5">
        <v>1</v>
      </c>
      <c r="AH5">
        <v>469</v>
      </c>
      <c r="AI5" s="3">
        <v>47.237285785681848</v>
      </c>
      <c r="AK5">
        <v>1</v>
      </c>
      <c r="AL5">
        <v>16</v>
      </c>
      <c r="AM5">
        <v>31.635687948192803</v>
      </c>
    </row>
    <row r="6" spans="1:39" x14ac:dyDescent="0.25">
      <c r="A6">
        <v>2</v>
      </c>
      <c r="B6">
        <v>1296</v>
      </c>
      <c r="C6" s="17">
        <v>34.671699126056652</v>
      </c>
      <c r="F6" s="9">
        <v>2</v>
      </c>
      <c r="G6">
        <v>3393</v>
      </c>
      <c r="H6" s="17">
        <v>18.411488010168323</v>
      </c>
      <c r="K6" s="9">
        <v>2</v>
      </c>
      <c r="L6">
        <v>69</v>
      </c>
      <c r="M6" s="17">
        <v>25.788062317515354</v>
      </c>
      <c r="P6">
        <v>2</v>
      </c>
      <c r="Q6">
        <v>33</v>
      </c>
      <c r="R6" s="17">
        <v>39.352700934258522</v>
      </c>
      <c r="U6" s="9">
        <v>2</v>
      </c>
      <c r="V6">
        <v>2054</v>
      </c>
      <c r="W6" s="17">
        <v>9.9</v>
      </c>
      <c r="Y6">
        <v>2</v>
      </c>
      <c r="Z6">
        <v>1243</v>
      </c>
      <c r="AA6" s="3">
        <v>14.8053909083409</v>
      </c>
      <c r="AC6">
        <v>2</v>
      </c>
      <c r="AD6">
        <v>469</v>
      </c>
      <c r="AE6" s="3">
        <v>36.280739256380436</v>
      </c>
      <c r="AG6">
        <v>2</v>
      </c>
      <c r="AH6">
        <v>67</v>
      </c>
      <c r="AI6" s="3">
        <v>41.994202716749655</v>
      </c>
      <c r="AK6">
        <v>2</v>
      </c>
      <c r="AL6">
        <v>148</v>
      </c>
      <c r="AM6">
        <v>25.528392959234154</v>
      </c>
    </row>
    <row r="7" spans="1:39" x14ac:dyDescent="0.25">
      <c r="A7">
        <v>3</v>
      </c>
      <c r="B7">
        <v>2848</v>
      </c>
      <c r="C7" s="17">
        <v>40.014184714897503</v>
      </c>
      <c r="F7" s="9">
        <v>3</v>
      </c>
      <c r="G7">
        <v>1294</v>
      </c>
      <c r="H7" s="17">
        <v>23.124930653956497</v>
      </c>
      <c r="K7" s="9">
        <v>3</v>
      </c>
      <c r="L7">
        <v>177</v>
      </c>
      <c r="M7" s="17">
        <v>41.649751207345723</v>
      </c>
      <c r="P7">
        <v>3</v>
      </c>
      <c r="Q7">
        <v>2137</v>
      </c>
      <c r="R7" s="17">
        <v>44.372153264975623</v>
      </c>
      <c r="U7" s="9">
        <v>3</v>
      </c>
      <c r="V7">
        <v>74</v>
      </c>
      <c r="W7" s="17">
        <v>9.8000000000000007</v>
      </c>
      <c r="Y7">
        <v>3</v>
      </c>
      <c r="Z7">
        <v>2767</v>
      </c>
      <c r="AA7" s="3">
        <v>17.899003868754122</v>
      </c>
      <c r="AC7">
        <v>3</v>
      </c>
      <c r="AD7">
        <v>548</v>
      </c>
      <c r="AE7" s="3">
        <v>33.122171713890523</v>
      </c>
      <c r="AG7">
        <v>3</v>
      </c>
      <c r="AH7">
        <v>2054</v>
      </c>
      <c r="AI7" s="3">
        <v>27.835821064815981</v>
      </c>
      <c r="AK7">
        <v>3</v>
      </c>
      <c r="AL7">
        <v>3676</v>
      </c>
      <c r="AM7">
        <v>15.103407936106604</v>
      </c>
    </row>
    <row r="8" spans="1:39" x14ac:dyDescent="0.25">
      <c r="A8">
        <v>4</v>
      </c>
      <c r="B8">
        <v>704</v>
      </c>
      <c r="C8" s="17">
        <v>27.511278953918872</v>
      </c>
      <c r="F8" s="9">
        <v>4</v>
      </c>
      <c r="G8">
        <v>2605</v>
      </c>
      <c r="H8" s="17">
        <v>9.0752932457851561</v>
      </c>
      <c r="K8" s="9">
        <v>4</v>
      </c>
      <c r="L8">
        <v>195</v>
      </c>
      <c r="M8" s="17">
        <v>35.834480204405487</v>
      </c>
      <c r="P8">
        <v>4</v>
      </c>
      <c r="Q8">
        <v>27</v>
      </c>
      <c r="R8" s="17">
        <v>46.289186668696907</v>
      </c>
      <c r="U8" s="9">
        <v>4</v>
      </c>
      <c r="V8">
        <v>1941</v>
      </c>
      <c r="W8" s="17">
        <v>6.1799023298626947</v>
      </c>
      <c r="Y8">
        <v>4</v>
      </c>
      <c r="Z8">
        <v>4337</v>
      </c>
      <c r="AA8" s="3">
        <v>7.4443511539534253</v>
      </c>
      <c r="AC8">
        <v>4</v>
      </c>
      <c r="AD8">
        <v>4002</v>
      </c>
      <c r="AE8" s="3">
        <v>10.130863058500763</v>
      </c>
      <c r="AG8">
        <v>4</v>
      </c>
      <c r="AH8">
        <v>3098</v>
      </c>
      <c r="AI8" s="3">
        <v>32.291172236135083</v>
      </c>
      <c r="AK8">
        <v>4</v>
      </c>
      <c r="AL8">
        <v>3481</v>
      </c>
      <c r="AM8">
        <v>8.7204408183500437</v>
      </c>
    </row>
    <row r="9" spans="1:39" x14ac:dyDescent="0.25">
      <c r="A9">
        <v>5</v>
      </c>
      <c r="B9">
        <v>647</v>
      </c>
      <c r="C9" s="17">
        <v>10.920915143124857</v>
      </c>
      <c r="F9" s="9">
        <v>5</v>
      </c>
      <c r="G9">
        <v>1425</v>
      </c>
      <c r="H9" s="17">
        <v>29.9</v>
      </c>
      <c r="K9" s="9">
        <v>5</v>
      </c>
      <c r="L9">
        <v>230</v>
      </c>
      <c r="M9" s="17">
        <v>32.280298850588508</v>
      </c>
      <c r="P9">
        <v>5</v>
      </c>
      <c r="Q9">
        <v>2337</v>
      </c>
      <c r="R9" s="17">
        <v>42.478581131057503</v>
      </c>
      <c r="U9" s="9">
        <v>5</v>
      </c>
      <c r="V9">
        <v>3357</v>
      </c>
      <c r="W9" s="17">
        <v>18.415573296865436</v>
      </c>
      <c r="Y9">
        <v>5</v>
      </c>
      <c r="Z9">
        <v>27</v>
      </c>
      <c r="AA9" s="3">
        <v>20.462564047353073</v>
      </c>
      <c r="AC9">
        <v>5</v>
      </c>
      <c r="AD9">
        <v>2851</v>
      </c>
      <c r="AE9" s="3">
        <v>14.369282798959651</v>
      </c>
      <c r="AG9">
        <v>5</v>
      </c>
      <c r="AH9">
        <v>573</v>
      </c>
      <c r="AI9" s="3">
        <v>22.619571108816061</v>
      </c>
      <c r="AK9">
        <v>5</v>
      </c>
      <c r="AL9">
        <v>4138</v>
      </c>
      <c r="AM9">
        <v>5.7654308890246879</v>
      </c>
    </row>
    <row r="10" spans="1:39" x14ac:dyDescent="0.25">
      <c r="A10">
        <v>6</v>
      </c>
      <c r="B10">
        <v>3802</v>
      </c>
      <c r="C10" s="17">
        <v>27.174201139050062</v>
      </c>
      <c r="F10" s="9">
        <v>6</v>
      </c>
      <c r="G10">
        <v>2922</v>
      </c>
      <c r="H10" s="17">
        <v>2.7374402630336272</v>
      </c>
      <c r="K10" s="9">
        <v>6</v>
      </c>
      <c r="L10">
        <v>716</v>
      </c>
      <c r="M10" s="17">
        <v>24.769254160216434</v>
      </c>
      <c r="P10">
        <v>6</v>
      </c>
      <c r="Q10">
        <v>494</v>
      </c>
      <c r="R10" s="17">
        <v>39.017441751423192</v>
      </c>
      <c r="U10" s="9">
        <v>6</v>
      </c>
      <c r="V10">
        <v>2474</v>
      </c>
      <c r="W10" s="17">
        <v>30.356436391023706</v>
      </c>
      <c r="Y10">
        <v>6</v>
      </c>
      <c r="Z10">
        <v>2054</v>
      </c>
      <c r="AA10" s="3">
        <v>20.888478425276713</v>
      </c>
      <c r="AC10">
        <v>6</v>
      </c>
      <c r="AD10">
        <v>3539</v>
      </c>
      <c r="AE10" s="3">
        <v>25.544247533503452</v>
      </c>
      <c r="AG10">
        <v>6</v>
      </c>
      <c r="AH10">
        <v>548</v>
      </c>
      <c r="AI10" s="3">
        <v>37.34430636178984</v>
      </c>
      <c r="AK10">
        <v>6</v>
      </c>
      <c r="AL10">
        <v>2948</v>
      </c>
      <c r="AM10">
        <v>8.9592239748702394</v>
      </c>
    </row>
    <row r="11" spans="1:39" x14ac:dyDescent="0.25">
      <c r="A11">
        <v>7</v>
      </c>
      <c r="B11">
        <v>3507</v>
      </c>
      <c r="C11" s="17">
        <v>20.696030229080506</v>
      </c>
      <c r="F11" s="9">
        <v>7</v>
      </c>
      <c r="G11">
        <v>1332</v>
      </c>
      <c r="H11" s="17">
        <v>7.8435642275980495</v>
      </c>
      <c r="K11" s="9">
        <v>7</v>
      </c>
      <c r="L11">
        <v>175</v>
      </c>
      <c r="M11" s="17">
        <v>35.259825980548051</v>
      </c>
      <c r="P11">
        <v>7</v>
      </c>
      <c r="Q11">
        <v>1918</v>
      </c>
      <c r="R11" s="17">
        <v>37.409800230482716</v>
      </c>
      <c r="U11" s="9">
        <v>7</v>
      </c>
      <c r="V11">
        <v>3572</v>
      </c>
      <c r="W11" s="17">
        <v>18.434909235932984</v>
      </c>
      <c r="Y11">
        <v>7</v>
      </c>
      <c r="Z11">
        <v>2834</v>
      </c>
      <c r="AA11" s="3">
        <v>15.793454087812513</v>
      </c>
      <c r="AC11">
        <v>7</v>
      </c>
      <c r="AD11">
        <v>216</v>
      </c>
      <c r="AE11" s="3">
        <v>26.308189877651877</v>
      </c>
      <c r="AG11">
        <v>7</v>
      </c>
      <c r="AH11">
        <v>4294</v>
      </c>
      <c r="AI11" s="3">
        <v>21.958109538755956</v>
      </c>
      <c r="AK11">
        <v>7</v>
      </c>
      <c r="AL11">
        <v>2995</v>
      </c>
      <c r="AM11">
        <v>2.5158223116996687</v>
      </c>
    </row>
    <row r="12" spans="1:39" x14ac:dyDescent="0.25">
      <c r="A12">
        <v>8</v>
      </c>
      <c r="B12">
        <v>1817</v>
      </c>
      <c r="C12" s="17">
        <v>22.053227917439504</v>
      </c>
      <c r="F12" s="9">
        <v>8</v>
      </c>
      <c r="G12">
        <v>2907</v>
      </c>
      <c r="H12" s="17">
        <v>8.1944770067251174</v>
      </c>
      <c r="K12" s="9">
        <v>8</v>
      </c>
      <c r="L12">
        <v>1124</v>
      </c>
      <c r="M12" s="17">
        <v>29.617218357637142</v>
      </c>
      <c r="P12">
        <v>8</v>
      </c>
      <c r="Q12">
        <v>469</v>
      </c>
      <c r="R12" s="17">
        <v>50.563123140064022</v>
      </c>
      <c r="U12" s="9">
        <v>8</v>
      </c>
      <c r="V12">
        <v>2959</v>
      </c>
      <c r="W12" s="17">
        <v>9.6999999999999993</v>
      </c>
      <c r="Y12">
        <v>8</v>
      </c>
      <c r="Z12">
        <v>245</v>
      </c>
      <c r="AA12" s="3">
        <v>14.9564132933947</v>
      </c>
      <c r="AC12">
        <v>8</v>
      </c>
      <c r="AD12">
        <v>288</v>
      </c>
      <c r="AE12" s="3">
        <v>7.8555364665013867</v>
      </c>
      <c r="AG12">
        <v>8</v>
      </c>
      <c r="AH12">
        <v>2337</v>
      </c>
      <c r="AI12" s="3">
        <v>22.987822567652231</v>
      </c>
      <c r="AK12">
        <v>8</v>
      </c>
      <c r="AL12">
        <v>2897</v>
      </c>
      <c r="AM12">
        <v>3.8285807568228947</v>
      </c>
    </row>
    <row r="13" spans="1:39" x14ac:dyDescent="0.25">
      <c r="A13">
        <v>9</v>
      </c>
      <c r="B13">
        <v>3310</v>
      </c>
      <c r="C13" s="17">
        <v>9.9212730191930039</v>
      </c>
      <c r="F13" s="9">
        <v>9</v>
      </c>
      <c r="G13">
        <v>3787</v>
      </c>
      <c r="H13" s="17">
        <v>5.0460183878075062</v>
      </c>
      <c r="K13" s="9">
        <v>9</v>
      </c>
      <c r="L13">
        <v>1071</v>
      </c>
      <c r="M13" s="17">
        <v>32.891893611023647</v>
      </c>
      <c r="P13">
        <v>9</v>
      </c>
      <c r="Q13">
        <v>67</v>
      </c>
      <c r="R13" s="17">
        <v>42.352579484600938</v>
      </c>
      <c r="U13" s="9">
        <v>9</v>
      </c>
      <c r="V13">
        <v>904</v>
      </c>
      <c r="W13" s="17">
        <v>20.086359834164817</v>
      </c>
      <c r="Y13">
        <v>9</v>
      </c>
      <c r="Z13">
        <v>858</v>
      </c>
      <c r="AA13" s="3">
        <v>13.549156729688754</v>
      </c>
      <c r="AC13">
        <v>9</v>
      </c>
      <c r="AD13">
        <v>1718</v>
      </c>
      <c r="AE13" s="3">
        <v>21.530254282958563</v>
      </c>
      <c r="AG13">
        <v>9</v>
      </c>
      <c r="AH13">
        <v>51</v>
      </c>
      <c r="AI13" s="3">
        <v>24.847547925152643</v>
      </c>
      <c r="AK13">
        <v>9</v>
      </c>
      <c r="AL13">
        <v>4350</v>
      </c>
      <c r="AM13">
        <v>1.1916321411277426</v>
      </c>
    </row>
    <row r="14" spans="1:39" x14ac:dyDescent="0.25">
      <c r="A14">
        <v>10</v>
      </c>
      <c r="B14">
        <v>3666</v>
      </c>
      <c r="C14" s="17">
        <v>-1.4882786800956227</v>
      </c>
      <c r="F14" s="9">
        <v>10</v>
      </c>
      <c r="G14">
        <v>3223</v>
      </c>
      <c r="H14" s="17">
        <v>12.700171185279107</v>
      </c>
      <c r="K14" s="9">
        <v>10</v>
      </c>
      <c r="L14">
        <v>383</v>
      </c>
      <c r="M14" s="17">
        <v>29.358333334022905</v>
      </c>
      <c r="P14">
        <v>10</v>
      </c>
      <c r="Q14">
        <v>573</v>
      </c>
      <c r="R14" s="17">
        <v>37.410773937066963</v>
      </c>
      <c r="U14" s="9">
        <v>10</v>
      </c>
      <c r="V14">
        <v>1677</v>
      </c>
      <c r="W14" s="17">
        <v>6.9183091114307045</v>
      </c>
      <c r="Y14">
        <v>10</v>
      </c>
      <c r="Z14">
        <v>3620</v>
      </c>
      <c r="AA14" s="3">
        <v>8.0526128344408079</v>
      </c>
      <c r="AC14">
        <v>10</v>
      </c>
      <c r="AD14">
        <v>245</v>
      </c>
      <c r="AE14" s="3">
        <v>16.076527552855005</v>
      </c>
      <c r="AG14">
        <v>10</v>
      </c>
      <c r="AH14">
        <v>862</v>
      </c>
      <c r="AI14" s="3">
        <v>15.019231705430627</v>
      </c>
      <c r="AK14">
        <v>10</v>
      </c>
      <c r="AL14">
        <v>3005</v>
      </c>
      <c r="AM14">
        <v>4.0041465896482844</v>
      </c>
    </row>
    <row r="15" spans="1:39" x14ac:dyDescent="0.25">
      <c r="A15">
        <v>11</v>
      </c>
      <c r="B15">
        <v>2948</v>
      </c>
      <c r="C15" s="17">
        <v>6.0537147887059497</v>
      </c>
      <c r="F15" s="9">
        <v>11</v>
      </c>
      <c r="G15">
        <v>3684</v>
      </c>
      <c r="H15" s="17">
        <v>6.6862848718441832</v>
      </c>
      <c r="K15" s="9">
        <v>11</v>
      </c>
      <c r="L15">
        <v>694</v>
      </c>
      <c r="M15" s="17">
        <v>36.601654166190357</v>
      </c>
      <c r="P15">
        <v>11</v>
      </c>
      <c r="Q15">
        <v>74</v>
      </c>
      <c r="R15" s="17">
        <v>43.23475889218134</v>
      </c>
      <c r="U15" s="9">
        <v>11</v>
      </c>
      <c r="V15">
        <v>3620</v>
      </c>
      <c r="W15" s="17">
        <v>14.4</v>
      </c>
      <c r="Y15">
        <v>11</v>
      </c>
      <c r="Z15">
        <v>2959</v>
      </c>
      <c r="AA15" s="3">
        <v>16.978131057960724</v>
      </c>
      <c r="AC15">
        <v>11</v>
      </c>
      <c r="AD15">
        <v>1918</v>
      </c>
      <c r="AE15" s="3">
        <v>25.758696159728768</v>
      </c>
      <c r="AG15">
        <v>11</v>
      </c>
      <c r="AH15">
        <v>1918</v>
      </c>
      <c r="AI15" s="3">
        <v>21.966809066585089</v>
      </c>
      <c r="AK15">
        <v>11</v>
      </c>
      <c r="AL15">
        <v>3516</v>
      </c>
      <c r="AM15">
        <v>-3.3794878042926753</v>
      </c>
    </row>
    <row r="16" spans="1:39" x14ac:dyDescent="0.25">
      <c r="A16">
        <v>12</v>
      </c>
      <c r="B16">
        <v>418</v>
      </c>
      <c r="C16" s="17">
        <v>17.121026346137885</v>
      </c>
      <c r="F16" s="9">
        <v>12</v>
      </c>
      <c r="G16">
        <v>753</v>
      </c>
      <c r="H16" s="17">
        <v>8.503520942543858</v>
      </c>
      <c r="K16" s="9">
        <v>12</v>
      </c>
      <c r="L16">
        <v>2067</v>
      </c>
      <c r="M16" s="17">
        <v>31.032112465185719</v>
      </c>
      <c r="P16">
        <v>12</v>
      </c>
      <c r="Q16">
        <v>3098</v>
      </c>
      <c r="R16" s="17">
        <v>35.546237187688796</v>
      </c>
      <c r="U16" s="9">
        <v>12</v>
      </c>
      <c r="V16">
        <v>1243</v>
      </c>
      <c r="W16" s="17">
        <v>23.894708645870516</v>
      </c>
      <c r="Y16">
        <v>12</v>
      </c>
      <c r="Z16">
        <v>314</v>
      </c>
      <c r="AA16" s="3">
        <v>14.994467697383206</v>
      </c>
      <c r="AC16">
        <v>12</v>
      </c>
      <c r="AD16">
        <v>3657</v>
      </c>
      <c r="AE16" s="3">
        <v>13.135780828021275</v>
      </c>
      <c r="AG16">
        <v>12</v>
      </c>
      <c r="AH16">
        <v>308</v>
      </c>
      <c r="AI16" s="3">
        <v>16.672250047109504</v>
      </c>
      <c r="AK16">
        <v>12</v>
      </c>
      <c r="AL16">
        <v>3350</v>
      </c>
      <c r="AM16">
        <v>6.2890298220350056</v>
      </c>
    </row>
    <row r="17" spans="1:39" x14ac:dyDescent="0.25">
      <c r="A17">
        <v>13</v>
      </c>
      <c r="B17">
        <v>3369</v>
      </c>
      <c r="C17" s="17">
        <v>1.9163954521133391</v>
      </c>
      <c r="F17" s="9">
        <v>13</v>
      </c>
      <c r="G17">
        <v>3213</v>
      </c>
      <c r="H17" s="17">
        <v>-1.8522218594529103</v>
      </c>
      <c r="K17" s="9">
        <v>13</v>
      </c>
      <c r="L17">
        <v>237</v>
      </c>
      <c r="M17" s="17">
        <v>24.424838668038472</v>
      </c>
      <c r="P17">
        <v>13</v>
      </c>
      <c r="Q17">
        <v>70</v>
      </c>
      <c r="R17" s="17">
        <v>31.593509737125981</v>
      </c>
      <c r="U17" s="9">
        <v>13</v>
      </c>
      <c r="V17">
        <v>3875</v>
      </c>
      <c r="W17" s="17">
        <v>16.689270386039212</v>
      </c>
      <c r="Y17">
        <v>13</v>
      </c>
      <c r="Z17">
        <v>3547</v>
      </c>
      <c r="AA17" s="3">
        <v>13.932020042873258</v>
      </c>
      <c r="AC17">
        <v>13</v>
      </c>
      <c r="AD17">
        <v>217</v>
      </c>
      <c r="AE17" s="3">
        <v>28.122519061324347</v>
      </c>
      <c r="AG17">
        <v>13</v>
      </c>
      <c r="AH17">
        <v>3539</v>
      </c>
      <c r="AI17" s="3">
        <v>25.055072618256304</v>
      </c>
      <c r="AK17">
        <v>13</v>
      </c>
      <c r="AL17">
        <v>3370</v>
      </c>
      <c r="AM17">
        <v>8.0432064130709637</v>
      </c>
    </row>
    <row r="18" spans="1:39" x14ac:dyDescent="0.25">
      <c r="A18">
        <v>14</v>
      </c>
      <c r="B18">
        <v>2995</v>
      </c>
      <c r="C18" s="17">
        <v>1.4297708008024397</v>
      </c>
      <c r="F18" s="9">
        <v>14</v>
      </c>
      <c r="G18">
        <v>3663</v>
      </c>
      <c r="H18" s="17">
        <v>7.5027198793307877</v>
      </c>
      <c r="K18" s="9">
        <v>14</v>
      </c>
      <c r="L18">
        <v>176</v>
      </c>
      <c r="M18" s="17">
        <v>33.360255614176545</v>
      </c>
      <c r="P18">
        <v>14</v>
      </c>
      <c r="Q18">
        <v>245</v>
      </c>
      <c r="R18" s="17">
        <v>41.576325476189901</v>
      </c>
      <c r="U18" s="9">
        <v>14</v>
      </c>
      <c r="V18">
        <v>2612</v>
      </c>
      <c r="W18" s="17">
        <v>16.47333830982399</v>
      </c>
      <c r="Y18">
        <v>14</v>
      </c>
      <c r="Z18">
        <v>503</v>
      </c>
      <c r="AA18" s="3">
        <v>11.109752193038631</v>
      </c>
      <c r="AC18">
        <v>14</v>
      </c>
      <c r="AD18">
        <v>453</v>
      </c>
      <c r="AE18" s="3">
        <v>16.353827757447476</v>
      </c>
      <c r="AG18">
        <v>14</v>
      </c>
      <c r="AH18">
        <v>2474</v>
      </c>
      <c r="AI18" s="3">
        <v>25.893206247598702</v>
      </c>
      <c r="AK18">
        <v>14</v>
      </c>
      <c r="AL18">
        <v>4335</v>
      </c>
      <c r="AM18">
        <v>1.5410018352324797</v>
      </c>
    </row>
    <row r="19" spans="1:39" x14ac:dyDescent="0.25">
      <c r="A19">
        <v>15</v>
      </c>
      <c r="B19">
        <v>3370</v>
      </c>
      <c r="C19" s="17">
        <v>4.2820152779796778</v>
      </c>
      <c r="F19" s="9">
        <v>15</v>
      </c>
      <c r="G19">
        <v>1899</v>
      </c>
      <c r="H19" s="17">
        <v>7.5103757066451733</v>
      </c>
      <c r="K19" s="9">
        <v>15</v>
      </c>
      <c r="L19">
        <v>20</v>
      </c>
      <c r="M19" s="17">
        <v>17.410518189421708</v>
      </c>
      <c r="P19">
        <v>15</v>
      </c>
      <c r="Q19">
        <v>2054</v>
      </c>
      <c r="R19" s="17">
        <v>54.126402350385156</v>
      </c>
      <c r="U19" s="9">
        <v>15</v>
      </c>
      <c r="V19">
        <v>2767</v>
      </c>
      <c r="W19" s="17">
        <v>14.303666815462323</v>
      </c>
      <c r="Y19">
        <v>15</v>
      </c>
      <c r="Z19">
        <v>4381</v>
      </c>
      <c r="AA19" s="3">
        <v>11.585632316810655</v>
      </c>
      <c r="AC19">
        <v>15</v>
      </c>
      <c r="AD19">
        <v>3568</v>
      </c>
      <c r="AE19" s="3">
        <v>14.651875092552473</v>
      </c>
      <c r="AG19">
        <v>15</v>
      </c>
      <c r="AH19">
        <v>2767</v>
      </c>
      <c r="AI19" s="3">
        <v>20.648905462061258</v>
      </c>
      <c r="AK19">
        <v>15</v>
      </c>
      <c r="AL19">
        <v>647</v>
      </c>
      <c r="AM19">
        <v>0.56999522657200896</v>
      </c>
    </row>
    <row r="20" spans="1:39" x14ac:dyDescent="0.25">
      <c r="A20">
        <v>16</v>
      </c>
      <c r="B20">
        <v>2864</v>
      </c>
      <c r="C20" s="17">
        <v>-1.0466122838061838E-3</v>
      </c>
      <c r="F20" s="9">
        <v>16</v>
      </c>
      <c r="G20">
        <v>2046</v>
      </c>
      <c r="H20" s="17">
        <v>9.4921456105559958</v>
      </c>
      <c r="K20" s="9">
        <v>16</v>
      </c>
      <c r="L20">
        <v>1027</v>
      </c>
      <c r="M20" s="17">
        <v>23.365391930052169</v>
      </c>
      <c r="P20">
        <v>16</v>
      </c>
      <c r="Q20">
        <v>2612</v>
      </c>
      <c r="R20" s="17">
        <v>27.306288216681285</v>
      </c>
      <c r="U20" s="9">
        <v>16</v>
      </c>
      <c r="V20">
        <v>3546</v>
      </c>
      <c r="W20" s="17">
        <v>15.194771366792228</v>
      </c>
      <c r="Y20">
        <v>16</v>
      </c>
      <c r="Z20">
        <v>4391</v>
      </c>
      <c r="AA20" s="3">
        <v>11.702224941383724</v>
      </c>
      <c r="AC20">
        <v>16</v>
      </c>
      <c r="AD20">
        <v>66</v>
      </c>
      <c r="AE20" s="3">
        <v>11.615181264279455</v>
      </c>
      <c r="AG20">
        <v>16</v>
      </c>
      <c r="AH20">
        <v>2137</v>
      </c>
      <c r="AI20" s="3">
        <v>28.038294418095688</v>
      </c>
      <c r="AK20">
        <v>16</v>
      </c>
      <c r="AL20">
        <v>4300</v>
      </c>
      <c r="AM20">
        <v>4.2445726664477048</v>
      </c>
    </row>
    <row r="21" spans="1:39" x14ac:dyDescent="0.25">
      <c r="A21">
        <v>17</v>
      </c>
      <c r="B21">
        <v>3392</v>
      </c>
      <c r="C21" s="17">
        <v>-0.8732512902324383</v>
      </c>
      <c r="F21" s="9">
        <v>17</v>
      </c>
      <c r="G21">
        <v>2517</v>
      </c>
      <c r="H21" s="17">
        <v>0.13473766039066362</v>
      </c>
      <c r="K21" s="9">
        <v>17</v>
      </c>
      <c r="L21">
        <v>558</v>
      </c>
      <c r="M21" s="17">
        <v>31.077816632995322</v>
      </c>
      <c r="P21">
        <v>17</v>
      </c>
      <c r="Q21">
        <v>910</v>
      </c>
      <c r="R21" s="17">
        <v>30.072772977212804</v>
      </c>
      <c r="U21" s="9">
        <v>17</v>
      </c>
      <c r="V21">
        <v>141</v>
      </c>
      <c r="W21" s="17">
        <v>14.998372665543222</v>
      </c>
      <c r="Y21">
        <v>17</v>
      </c>
      <c r="Z21">
        <v>2474</v>
      </c>
      <c r="AA21" s="3">
        <v>24.359370202607895</v>
      </c>
      <c r="AC21">
        <v>17</v>
      </c>
      <c r="AD21">
        <v>33</v>
      </c>
      <c r="AE21" s="3">
        <v>20.423635835097109</v>
      </c>
      <c r="AG21">
        <v>17</v>
      </c>
      <c r="AH21">
        <v>33</v>
      </c>
      <c r="AI21" s="3">
        <v>29.536977421145931</v>
      </c>
      <c r="AK21">
        <v>17</v>
      </c>
      <c r="AL21">
        <v>1817</v>
      </c>
      <c r="AM21">
        <v>6.7350127493671517</v>
      </c>
    </row>
    <row r="22" spans="1:39" x14ac:dyDescent="0.25">
      <c r="A22">
        <v>18</v>
      </c>
      <c r="B22">
        <v>3697</v>
      </c>
      <c r="C22" s="17">
        <v>2.5511311587372885</v>
      </c>
      <c r="F22" s="9">
        <v>18</v>
      </c>
      <c r="G22">
        <v>473</v>
      </c>
      <c r="H22" s="17">
        <v>14.430455122180225</v>
      </c>
      <c r="K22" s="9">
        <v>18</v>
      </c>
      <c r="L22">
        <v>1699</v>
      </c>
      <c r="M22" s="17">
        <v>15.383483427315536</v>
      </c>
      <c r="P22">
        <v>18</v>
      </c>
      <c r="Q22">
        <v>3536</v>
      </c>
      <c r="R22" s="17">
        <v>14.603972052114184</v>
      </c>
      <c r="U22" s="9">
        <v>18</v>
      </c>
      <c r="V22">
        <v>3640</v>
      </c>
      <c r="W22" s="17">
        <v>1.5494280471415611</v>
      </c>
      <c r="Y22">
        <v>18</v>
      </c>
      <c r="Z22">
        <v>2771</v>
      </c>
      <c r="AA22" s="3">
        <v>19.406454853895443</v>
      </c>
      <c r="AC22">
        <v>18</v>
      </c>
      <c r="AD22">
        <v>3302</v>
      </c>
      <c r="AE22" s="3">
        <v>23.561839804068935</v>
      </c>
      <c r="AG22">
        <v>18</v>
      </c>
      <c r="AH22">
        <v>3322</v>
      </c>
      <c r="AI22" s="3">
        <v>18.503258766038343</v>
      </c>
      <c r="AK22">
        <v>18</v>
      </c>
      <c r="AL22">
        <v>4259</v>
      </c>
      <c r="AM22">
        <v>-1.8644292381747074</v>
      </c>
    </row>
    <row r="23" spans="1:39" x14ac:dyDescent="0.25">
      <c r="A23">
        <v>19</v>
      </c>
      <c r="B23">
        <v>3522</v>
      </c>
      <c r="C23" s="17">
        <v>1.6000571400588701</v>
      </c>
      <c r="F23" s="9">
        <v>19</v>
      </c>
      <c r="G23">
        <v>2990</v>
      </c>
      <c r="H23" s="17">
        <v>11.078115136483079</v>
      </c>
      <c r="K23" s="9">
        <v>19</v>
      </c>
      <c r="L23">
        <v>2791</v>
      </c>
      <c r="M23" s="17">
        <v>11.350849171388637</v>
      </c>
      <c r="P23">
        <v>19</v>
      </c>
      <c r="Q23">
        <v>1718</v>
      </c>
      <c r="R23" s="17">
        <v>34.893873642024715</v>
      </c>
      <c r="U23" s="9">
        <v>19</v>
      </c>
      <c r="V23">
        <v>1528</v>
      </c>
      <c r="W23" s="17">
        <v>19.182002585322802</v>
      </c>
      <c r="Y23">
        <v>19</v>
      </c>
      <c r="Z23">
        <v>1254</v>
      </c>
      <c r="AA23" s="3">
        <v>4.1112605115333896</v>
      </c>
      <c r="AC23">
        <v>19</v>
      </c>
      <c r="AD23">
        <v>1250</v>
      </c>
      <c r="AE23" s="3">
        <v>13.258753067614853</v>
      </c>
      <c r="AG23">
        <v>19</v>
      </c>
      <c r="AH23">
        <v>70</v>
      </c>
      <c r="AI23" s="3">
        <v>14.990511309329344</v>
      </c>
      <c r="AK23">
        <v>19</v>
      </c>
      <c r="AL23">
        <v>4084</v>
      </c>
      <c r="AM23">
        <v>-1.1729818441651587</v>
      </c>
    </row>
    <row r="24" spans="1:39" x14ac:dyDescent="0.25">
      <c r="A24">
        <v>20</v>
      </c>
      <c r="B24">
        <v>3413</v>
      </c>
      <c r="C24" s="17">
        <v>0.76922497653877542</v>
      </c>
      <c r="F24" s="9">
        <v>20</v>
      </c>
      <c r="G24">
        <v>3586</v>
      </c>
      <c r="H24" s="17">
        <v>10.461942153990897</v>
      </c>
      <c r="K24" s="9">
        <v>20</v>
      </c>
      <c r="L24">
        <v>3461</v>
      </c>
      <c r="M24" s="17">
        <v>4.9232618601257734</v>
      </c>
      <c r="P24">
        <v>20</v>
      </c>
      <c r="Q24">
        <v>302</v>
      </c>
      <c r="R24" s="17">
        <v>31.398451215232033</v>
      </c>
      <c r="U24" s="9">
        <v>20</v>
      </c>
      <c r="V24">
        <v>3688</v>
      </c>
      <c r="W24" s="17">
        <v>12.006856552534231</v>
      </c>
      <c r="Y24">
        <v>20</v>
      </c>
      <c r="Z24">
        <v>494</v>
      </c>
      <c r="AA24" s="3">
        <v>11.162139212221737</v>
      </c>
      <c r="AC24">
        <v>20</v>
      </c>
      <c r="AD24">
        <v>2604</v>
      </c>
      <c r="AE24" s="3">
        <v>14.753323485402611</v>
      </c>
      <c r="AG24">
        <v>20</v>
      </c>
      <c r="AH24">
        <v>1025</v>
      </c>
      <c r="AI24" s="3">
        <v>13.469922256999709</v>
      </c>
      <c r="AK24">
        <v>20</v>
      </c>
      <c r="AL24">
        <v>4355</v>
      </c>
      <c r="AM24">
        <v>5.2171846734528105</v>
      </c>
    </row>
    <row r="25" spans="1:39" x14ac:dyDescent="0.25">
      <c r="A25">
        <v>21</v>
      </c>
      <c r="B25">
        <v>3350</v>
      </c>
      <c r="C25" s="17">
        <v>6.0172004745509255</v>
      </c>
      <c r="F25" s="9">
        <v>21</v>
      </c>
      <c r="G25">
        <v>192</v>
      </c>
      <c r="H25" s="17">
        <v>11.240454112514605</v>
      </c>
      <c r="K25" s="9">
        <v>21</v>
      </c>
      <c r="L25">
        <v>533</v>
      </c>
      <c r="M25" s="17">
        <v>3.7204253930055402</v>
      </c>
      <c r="P25">
        <v>21</v>
      </c>
      <c r="Q25">
        <v>1</v>
      </c>
      <c r="R25" s="17">
        <v>22.141617602043592</v>
      </c>
      <c r="U25" s="9">
        <v>21</v>
      </c>
      <c r="V25">
        <v>3509</v>
      </c>
      <c r="W25" s="17">
        <v>12.893229917869087</v>
      </c>
      <c r="Y25">
        <v>21</v>
      </c>
      <c r="Z25">
        <v>2075</v>
      </c>
      <c r="AA25" s="3">
        <v>10.453033553181973</v>
      </c>
      <c r="AC25">
        <v>21</v>
      </c>
      <c r="AD25">
        <v>4380</v>
      </c>
      <c r="AE25" s="3">
        <v>5.020968110064759</v>
      </c>
      <c r="AG25">
        <v>21</v>
      </c>
      <c r="AH25">
        <v>1023</v>
      </c>
      <c r="AI25" s="3">
        <v>27.164347999037204</v>
      </c>
      <c r="AK25">
        <v>21</v>
      </c>
      <c r="AL25">
        <v>3409</v>
      </c>
      <c r="AM25">
        <v>2.343861335082476</v>
      </c>
    </row>
    <row r="26" spans="1:39" x14ac:dyDescent="0.25">
      <c r="A26">
        <v>22</v>
      </c>
      <c r="B26">
        <v>3043</v>
      </c>
      <c r="C26" s="17">
        <v>0.19864489662610782</v>
      </c>
      <c r="F26" s="9">
        <v>22</v>
      </c>
      <c r="G26">
        <v>3218</v>
      </c>
      <c r="H26" s="17">
        <v>2.5162428443311251</v>
      </c>
      <c r="K26" s="9">
        <v>22</v>
      </c>
      <c r="L26">
        <v>743</v>
      </c>
      <c r="M26" s="17">
        <v>24.121335134660367</v>
      </c>
      <c r="P26">
        <v>22</v>
      </c>
      <c r="Q26">
        <v>2767</v>
      </c>
      <c r="R26" s="17">
        <v>18.973390566994745</v>
      </c>
      <c r="U26" s="9">
        <v>22</v>
      </c>
      <c r="V26">
        <v>3618</v>
      </c>
      <c r="W26" s="17">
        <v>23.292908946055999</v>
      </c>
      <c r="Y26">
        <v>22</v>
      </c>
      <c r="Z26">
        <v>4395</v>
      </c>
      <c r="AA26" s="3">
        <v>1.4756657127509119</v>
      </c>
      <c r="AC26">
        <v>22</v>
      </c>
      <c r="AD26">
        <v>226</v>
      </c>
      <c r="AE26" s="3">
        <v>17.767866996989234</v>
      </c>
      <c r="AG26">
        <v>22</v>
      </c>
      <c r="AH26">
        <v>3234</v>
      </c>
      <c r="AI26" s="3">
        <v>16.006145697060138</v>
      </c>
      <c r="AK26">
        <v>22</v>
      </c>
      <c r="AL26">
        <v>4354</v>
      </c>
      <c r="AM26">
        <v>1.7624850450833343</v>
      </c>
    </row>
    <row r="27" spans="1:39" x14ac:dyDescent="0.25">
      <c r="A27">
        <v>23</v>
      </c>
      <c r="B27">
        <v>3529</v>
      </c>
      <c r="C27" s="17">
        <v>3.3467585699464752</v>
      </c>
      <c r="F27" s="9">
        <v>23</v>
      </c>
      <c r="G27">
        <v>2905</v>
      </c>
      <c r="H27" s="17">
        <v>-1.367119526338755</v>
      </c>
      <c r="K27" s="9">
        <v>23</v>
      </c>
      <c r="L27">
        <v>181</v>
      </c>
      <c r="M27" s="17">
        <v>26.716035607628342</v>
      </c>
      <c r="P27">
        <v>23</v>
      </c>
      <c r="Q27">
        <v>280</v>
      </c>
      <c r="R27" s="17">
        <v>26.43834070984683</v>
      </c>
      <c r="U27" s="9">
        <v>23</v>
      </c>
      <c r="V27">
        <v>3658</v>
      </c>
      <c r="W27" s="17">
        <v>3.4008629424236201</v>
      </c>
      <c r="Y27">
        <v>23</v>
      </c>
      <c r="Z27">
        <v>1528</v>
      </c>
      <c r="AA27" s="3">
        <v>9.1430423488056718</v>
      </c>
      <c r="AC27">
        <v>23</v>
      </c>
      <c r="AD27">
        <v>2960</v>
      </c>
      <c r="AE27" s="3">
        <v>19.660178385979307</v>
      </c>
      <c r="AG27">
        <v>23</v>
      </c>
      <c r="AH27">
        <v>1718</v>
      </c>
      <c r="AI27" s="3">
        <v>18.840960136973191</v>
      </c>
      <c r="AK27">
        <v>23</v>
      </c>
      <c r="AL27">
        <v>4351</v>
      </c>
      <c r="AM27">
        <v>3.3165181401582862</v>
      </c>
    </row>
    <row r="28" spans="1:39" x14ac:dyDescent="0.25">
      <c r="A28">
        <v>24</v>
      </c>
      <c r="B28">
        <v>1745</v>
      </c>
      <c r="C28" s="17">
        <v>-1.4682654991516289</v>
      </c>
      <c r="F28" s="9">
        <v>24</v>
      </c>
      <c r="G28">
        <v>2925</v>
      </c>
      <c r="H28" s="17">
        <v>-2.0506445979464818</v>
      </c>
      <c r="K28" s="9">
        <v>24</v>
      </c>
      <c r="L28">
        <v>155</v>
      </c>
      <c r="M28" s="17">
        <v>19.409228578470771</v>
      </c>
      <c r="P28">
        <v>24</v>
      </c>
      <c r="Q28">
        <v>2832</v>
      </c>
      <c r="R28" s="17">
        <v>14.747195967538843</v>
      </c>
      <c r="U28" s="9">
        <v>24</v>
      </c>
      <c r="V28">
        <v>2405</v>
      </c>
      <c r="W28" s="17">
        <v>-1.6700694813567838</v>
      </c>
      <c r="Y28">
        <v>24</v>
      </c>
      <c r="Z28">
        <v>94</v>
      </c>
      <c r="AA28" s="3">
        <v>10.723560250827559</v>
      </c>
      <c r="AC28">
        <v>24</v>
      </c>
      <c r="AD28">
        <v>3548</v>
      </c>
      <c r="AE28" s="3">
        <v>11.867234880030063</v>
      </c>
      <c r="AG28">
        <v>24</v>
      </c>
      <c r="AH28">
        <v>217</v>
      </c>
      <c r="AI28" s="3">
        <v>22.803375805194975</v>
      </c>
      <c r="AK28">
        <v>24</v>
      </c>
      <c r="AL28">
        <v>2950</v>
      </c>
      <c r="AM28">
        <v>3.0193672981530013</v>
      </c>
    </row>
    <row r="29" spans="1:39" x14ac:dyDescent="0.25">
      <c r="A29">
        <v>25</v>
      </c>
      <c r="B29">
        <v>3626</v>
      </c>
      <c r="C29" s="17">
        <v>0.98752224600694405</v>
      </c>
      <c r="F29" s="9">
        <v>25</v>
      </c>
      <c r="G29">
        <v>3876</v>
      </c>
      <c r="H29" s="17">
        <v>2.7821686171678239</v>
      </c>
      <c r="K29" s="9">
        <v>25</v>
      </c>
      <c r="L29">
        <v>2168</v>
      </c>
      <c r="M29" s="17">
        <v>26.896161284842272</v>
      </c>
      <c r="P29">
        <v>25</v>
      </c>
      <c r="Q29">
        <v>3539</v>
      </c>
      <c r="R29" s="17">
        <v>48.995954256233418</v>
      </c>
      <c r="U29" s="9">
        <v>25</v>
      </c>
      <c r="V29">
        <v>858</v>
      </c>
      <c r="W29" s="17">
        <v>-5.63018915329683</v>
      </c>
      <c r="Y29">
        <v>25</v>
      </c>
      <c r="Z29">
        <v>4392</v>
      </c>
      <c r="AA29" s="3">
        <v>13.175125386106952</v>
      </c>
      <c r="AC29">
        <v>25</v>
      </c>
      <c r="AD29">
        <v>910</v>
      </c>
      <c r="AE29" s="3">
        <v>10.598878395467899</v>
      </c>
      <c r="AG29">
        <v>25</v>
      </c>
      <c r="AH29">
        <v>4003</v>
      </c>
      <c r="AI29" s="3">
        <v>20.477383884200574</v>
      </c>
      <c r="AK29">
        <v>25</v>
      </c>
      <c r="AL29">
        <v>4364</v>
      </c>
      <c r="AM29">
        <v>-1.0283339629312218</v>
      </c>
    </row>
    <row r="30" spans="1:39" x14ac:dyDescent="0.25">
      <c r="A30">
        <v>26</v>
      </c>
      <c r="B30">
        <v>3795</v>
      </c>
      <c r="C30" s="17">
        <v>9.6559330055633019</v>
      </c>
      <c r="F30" s="9">
        <v>26</v>
      </c>
      <c r="G30">
        <v>2976</v>
      </c>
      <c r="H30" s="17">
        <v>3.640676898155045</v>
      </c>
      <c r="K30" s="9">
        <v>26</v>
      </c>
      <c r="L30">
        <v>3125</v>
      </c>
      <c r="M30" s="17">
        <v>33.077544236576742</v>
      </c>
      <c r="P30">
        <v>26</v>
      </c>
      <c r="Q30">
        <v>1250</v>
      </c>
      <c r="R30" s="17">
        <v>38.145897790923421</v>
      </c>
      <c r="U30" s="9">
        <v>26</v>
      </c>
      <c r="V30">
        <v>3452</v>
      </c>
      <c r="W30" s="17">
        <v>13.018526395884798</v>
      </c>
      <c r="Y30">
        <v>26</v>
      </c>
      <c r="Z30">
        <v>3546</v>
      </c>
      <c r="AA30" s="3">
        <v>15.133003025898763</v>
      </c>
      <c r="AC30">
        <v>26</v>
      </c>
      <c r="AD30">
        <v>4382</v>
      </c>
      <c r="AE30" s="3">
        <v>1.8419400823034446</v>
      </c>
      <c r="AG30">
        <v>26</v>
      </c>
      <c r="AH30">
        <v>3656</v>
      </c>
      <c r="AI30" s="3">
        <v>13.317263918823745</v>
      </c>
      <c r="AK30">
        <v>26</v>
      </c>
      <c r="AL30">
        <v>3497</v>
      </c>
      <c r="AM30">
        <v>1.4442107886901234</v>
      </c>
    </row>
    <row r="31" spans="1:39" x14ac:dyDescent="0.25">
      <c r="A31">
        <v>27</v>
      </c>
      <c r="B31">
        <v>3282</v>
      </c>
      <c r="C31" s="17">
        <v>-1.8067630225843667</v>
      </c>
      <c r="F31" s="9">
        <v>27</v>
      </c>
      <c r="G31">
        <v>2927</v>
      </c>
      <c r="H31" s="17">
        <v>2.9093809905233332</v>
      </c>
      <c r="K31" s="9">
        <v>27</v>
      </c>
      <c r="L31">
        <v>714</v>
      </c>
      <c r="M31" s="17">
        <v>22.656582086258378</v>
      </c>
      <c r="P31">
        <v>27</v>
      </c>
      <c r="Q31">
        <v>548</v>
      </c>
      <c r="R31" s="17">
        <v>42.423666706988996</v>
      </c>
      <c r="U31" s="9">
        <v>27</v>
      </c>
      <c r="V31">
        <v>3603</v>
      </c>
      <c r="W31" s="17">
        <v>2.727718774363094</v>
      </c>
      <c r="Y31">
        <v>27</v>
      </c>
      <c r="Z31">
        <v>4237</v>
      </c>
      <c r="AA31" s="3">
        <v>10.744382764436073</v>
      </c>
      <c r="AC31">
        <v>27</v>
      </c>
      <c r="AD31">
        <v>1188</v>
      </c>
      <c r="AE31" s="3">
        <v>6.4739387052410446</v>
      </c>
      <c r="AG31">
        <v>27</v>
      </c>
      <c r="AH31">
        <v>2959</v>
      </c>
      <c r="AI31" s="3">
        <v>20.485134012044959</v>
      </c>
      <c r="AK31">
        <v>27</v>
      </c>
      <c r="AL31">
        <v>3392</v>
      </c>
      <c r="AM31">
        <v>1.6031278338387231</v>
      </c>
    </row>
    <row r="32" spans="1:39" x14ac:dyDescent="0.25">
      <c r="A32">
        <v>28</v>
      </c>
      <c r="B32">
        <v>3037</v>
      </c>
      <c r="C32" s="17">
        <v>-0.79425876684433494</v>
      </c>
      <c r="F32" s="9">
        <v>28</v>
      </c>
      <c r="G32">
        <v>3220</v>
      </c>
      <c r="H32" s="17">
        <v>1.4064648535123303</v>
      </c>
      <c r="K32" s="9">
        <v>28</v>
      </c>
      <c r="L32">
        <v>3585</v>
      </c>
      <c r="M32" s="17">
        <v>12.764284829528528</v>
      </c>
      <c r="P32">
        <v>28</v>
      </c>
      <c r="Q32">
        <v>201</v>
      </c>
      <c r="R32" s="17">
        <v>35.225929230123626</v>
      </c>
      <c r="U32" s="9">
        <v>28</v>
      </c>
      <c r="V32">
        <v>1506</v>
      </c>
      <c r="W32" s="17">
        <v>1.6551903620952237</v>
      </c>
      <c r="Y32">
        <v>28</v>
      </c>
      <c r="Z32">
        <v>3602</v>
      </c>
      <c r="AA32" s="3">
        <v>8.5060760625094023</v>
      </c>
      <c r="AC32">
        <v>28</v>
      </c>
      <c r="AD32">
        <v>244</v>
      </c>
      <c r="AE32" s="3">
        <v>12.653285673325531</v>
      </c>
      <c r="AG32">
        <v>28</v>
      </c>
      <c r="AH32">
        <v>503</v>
      </c>
      <c r="AI32" s="3">
        <v>12.34830482610662</v>
      </c>
      <c r="AK32">
        <v>28</v>
      </c>
      <c r="AL32">
        <v>3508</v>
      </c>
      <c r="AM32">
        <v>-0.22966215359779385</v>
      </c>
    </row>
    <row r="33" spans="1:39" x14ac:dyDescent="0.25">
      <c r="A33">
        <v>29</v>
      </c>
      <c r="B33">
        <v>2965</v>
      </c>
      <c r="C33" s="17">
        <v>-5.1096332488456886</v>
      </c>
      <c r="F33" s="9">
        <v>29</v>
      </c>
      <c r="G33">
        <v>1595</v>
      </c>
      <c r="H33" s="17">
        <v>1.2166987210099376</v>
      </c>
      <c r="K33" s="9">
        <v>29</v>
      </c>
      <c r="L33">
        <v>501</v>
      </c>
      <c r="M33" s="17">
        <v>14.615193024080034</v>
      </c>
      <c r="P33">
        <v>29</v>
      </c>
      <c r="Q33">
        <v>2145</v>
      </c>
      <c r="R33" s="17">
        <v>29.102857593933571</v>
      </c>
      <c r="U33" s="9">
        <v>29</v>
      </c>
      <c r="V33">
        <v>2591</v>
      </c>
      <c r="W33" s="17">
        <v>1.4449482075204338</v>
      </c>
      <c r="Y33">
        <v>29</v>
      </c>
      <c r="Z33">
        <v>4389</v>
      </c>
      <c r="AA33" s="3">
        <v>3.7070364081000333</v>
      </c>
      <c r="AC33">
        <v>29</v>
      </c>
      <c r="AD33">
        <v>1596</v>
      </c>
      <c r="AE33" s="3">
        <v>8.8388567717586817</v>
      </c>
      <c r="AG33">
        <v>29</v>
      </c>
      <c r="AH33">
        <v>2834</v>
      </c>
      <c r="AI33" s="3">
        <v>20.866308400058266</v>
      </c>
      <c r="AK33">
        <v>29</v>
      </c>
      <c r="AL33">
        <v>3795</v>
      </c>
      <c r="AM33">
        <v>-1.6240592694283364</v>
      </c>
    </row>
    <row r="34" spans="1:39" x14ac:dyDescent="0.25">
      <c r="A34">
        <v>30</v>
      </c>
      <c r="B34">
        <v>2805</v>
      </c>
      <c r="C34" s="17">
        <v>-4.7366790427699454</v>
      </c>
      <c r="F34" s="9">
        <v>30</v>
      </c>
      <c r="G34">
        <v>2942</v>
      </c>
      <c r="H34" s="17">
        <v>-2.4002619484635748</v>
      </c>
      <c r="K34" s="9">
        <v>30</v>
      </c>
      <c r="L34">
        <v>1073</v>
      </c>
      <c r="M34" s="17">
        <v>24.591264451384138</v>
      </c>
      <c r="P34">
        <v>30</v>
      </c>
      <c r="Q34">
        <v>326</v>
      </c>
      <c r="R34" s="17">
        <v>30.592173118510438</v>
      </c>
      <c r="U34" s="9">
        <v>30</v>
      </c>
      <c r="V34">
        <v>94</v>
      </c>
      <c r="W34" s="17">
        <v>4.0609068694892274</v>
      </c>
      <c r="Y34">
        <v>30</v>
      </c>
      <c r="Z34">
        <v>3617</v>
      </c>
      <c r="AA34" s="3">
        <v>3.7452345507444358</v>
      </c>
      <c r="AC34">
        <v>30</v>
      </c>
      <c r="AD34">
        <v>4130</v>
      </c>
      <c r="AE34" s="3">
        <v>3.0473690011705932</v>
      </c>
      <c r="AG34">
        <v>30</v>
      </c>
      <c r="AH34">
        <v>904</v>
      </c>
      <c r="AI34" s="3">
        <v>16.063576875912439</v>
      </c>
      <c r="AK34">
        <v>30</v>
      </c>
      <c r="AL34">
        <v>4090</v>
      </c>
      <c r="AM34">
        <v>2.362808697225828</v>
      </c>
    </row>
    <row r="35" spans="1:39" x14ac:dyDescent="0.25">
      <c r="A35">
        <v>31</v>
      </c>
      <c r="B35">
        <v>2283</v>
      </c>
      <c r="C35" s="17">
        <v>4.9085226669304545</v>
      </c>
      <c r="F35" s="9">
        <v>31</v>
      </c>
      <c r="G35">
        <v>3588</v>
      </c>
      <c r="H35" s="17">
        <v>3.7165308228330098</v>
      </c>
      <c r="K35" s="9">
        <v>31</v>
      </c>
      <c r="L35">
        <v>2836</v>
      </c>
      <c r="M35" s="17">
        <v>5.6802680036016904</v>
      </c>
      <c r="P35">
        <v>31</v>
      </c>
      <c r="Q35">
        <v>226</v>
      </c>
      <c r="R35" s="17">
        <v>22.107462992693975</v>
      </c>
      <c r="U35" s="9">
        <v>31</v>
      </c>
      <c r="V35">
        <v>503</v>
      </c>
      <c r="W35" s="17">
        <v>10.693951808579904</v>
      </c>
      <c r="Y35">
        <v>31</v>
      </c>
      <c r="Z35">
        <v>3572</v>
      </c>
      <c r="AA35" s="3">
        <v>13.448286982911831</v>
      </c>
      <c r="AC35">
        <v>31</v>
      </c>
      <c r="AD35">
        <v>3667</v>
      </c>
      <c r="AE35" s="3">
        <v>5.2274125915119809</v>
      </c>
      <c r="AG35">
        <v>31</v>
      </c>
      <c r="AH35">
        <v>2591</v>
      </c>
      <c r="AI35" s="3">
        <v>8.6823627568353867</v>
      </c>
      <c r="AK35">
        <v>31</v>
      </c>
      <c r="AL35">
        <v>3037</v>
      </c>
      <c r="AM35">
        <v>-1.5405425934931296</v>
      </c>
    </row>
    <row r="36" spans="1:39" x14ac:dyDescent="0.25">
      <c r="A36">
        <v>32</v>
      </c>
      <c r="B36">
        <v>437</v>
      </c>
      <c r="C36" s="17">
        <v>1.4195922650905028</v>
      </c>
      <c r="F36" s="9">
        <v>32</v>
      </c>
      <c r="G36">
        <v>2147</v>
      </c>
      <c r="H36" s="17">
        <v>6.2285012401488515</v>
      </c>
      <c r="K36" s="9">
        <v>32</v>
      </c>
      <c r="L36">
        <v>2170</v>
      </c>
      <c r="M36" s="17">
        <v>11.131975393908078</v>
      </c>
      <c r="P36">
        <v>32</v>
      </c>
      <c r="Q36">
        <v>3234</v>
      </c>
      <c r="R36" s="17">
        <v>23.004264118472708</v>
      </c>
      <c r="U36" s="9">
        <v>32</v>
      </c>
      <c r="V36">
        <v>1254</v>
      </c>
      <c r="W36" s="17">
        <v>-4.2053540588859013</v>
      </c>
      <c r="Y36">
        <v>32</v>
      </c>
      <c r="Z36">
        <v>3452</v>
      </c>
      <c r="AA36" s="3">
        <v>9.9429143813760259</v>
      </c>
      <c r="AC36">
        <v>32</v>
      </c>
      <c r="AD36">
        <v>4395</v>
      </c>
      <c r="AE36" s="3">
        <v>7.8198314085618028</v>
      </c>
      <c r="AG36">
        <v>32</v>
      </c>
      <c r="AH36">
        <v>27</v>
      </c>
      <c r="AI36" s="3">
        <v>16.161479824179239</v>
      </c>
      <c r="AK36">
        <v>32</v>
      </c>
      <c r="AL36">
        <v>1745</v>
      </c>
      <c r="AM36">
        <v>-4.0176226755802624E-2</v>
      </c>
    </row>
    <row r="37" spans="1:39" x14ac:dyDescent="0.25">
      <c r="A37">
        <v>33</v>
      </c>
      <c r="B37">
        <v>2953</v>
      </c>
      <c r="C37" s="17">
        <v>-4.3777820737948581</v>
      </c>
      <c r="F37" s="9">
        <v>33</v>
      </c>
      <c r="G37">
        <v>2865</v>
      </c>
      <c r="H37" s="17">
        <v>4.5641110220606942</v>
      </c>
      <c r="K37" s="9">
        <v>33</v>
      </c>
      <c r="L37">
        <v>3146</v>
      </c>
      <c r="M37" s="17">
        <v>1.1495765311746513</v>
      </c>
      <c r="P37">
        <v>33</v>
      </c>
      <c r="Q37">
        <v>1023</v>
      </c>
      <c r="R37" s="17">
        <v>43.221767192290287</v>
      </c>
      <c r="U37" s="9">
        <v>33</v>
      </c>
      <c r="V37">
        <v>3639</v>
      </c>
      <c r="W37" s="17">
        <v>6.013162080364137</v>
      </c>
      <c r="Y37">
        <v>33</v>
      </c>
      <c r="Z37">
        <v>4408</v>
      </c>
      <c r="AA37" s="3">
        <v>6.73718819437984</v>
      </c>
      <c r="AC37">
        <v>33</v>
      </c>
      <c r="AD37">
        <v>4384</v>
      </c>
      <c r="AE37" s="3">
        <v>14.922872534151537</v>
      </c>
      <c r="AG37">
        <v>33</v>
      </c>
      <c r="AH37">
        <v>3617</v>
      </c>
      <c r="AI37" s="3">
        <v>12.608992435794693</v>
      </c>
      <c r="AK37">
        <v>33</v>
      </c>
      <c r="AL37">
        <v>3522</v>
      </c>
      <c r="AM37">
        <v>-0.4024328444713785</v>
      </c>
    </row>
    <row r="38" spans="1:39" x14ac:dyDescent="0.25">
      <c r="A38">
        <v>34</v>
      </c>
      <c r="B38">
        <v>2950</v>
      </c>
      <c r="C38" s="17">
        <v>-0.59753049944257508</v>
      </c>
      <c r="F38" s="9">
        <v>34</v>
      </c>
      <c r="G38">
        <v>949</v>
      </c>
      <c r="H38" s="17">
        <v>6.7698152581093929</v>
      </c>
      <c r="K38" s="9">
        <v>34</v>
      </c>
      <c r="L38">
        <v>3654</v>
      </c>
      <c r="M38" s="17">
        <v>0.55456905332492756</v>
      </c>
      <c r="P38">
        <v>34</v>
      </c>
      <c r="Q38">
        <v>1528</v>
      </c>
      <c r="R38" s="17">
        <v>23.369715274331323</v>
      </c>
      <c r="U38" s="9">
        <v>34</v>
      </c>
      <c r="V38">
        <v>107</v>
      </c>
      <c r="W38" s="17">
        <v>-0.82093832483252582</v>
      </c>
      <c r="Y38">
        <v>34</v>
      </c>
      <c r="Z38">
        <v>3458</v>
      </c>
      <c r="AA38" s="3">
        <v>2.9924735797503348</v>
      </c>
      <c r="AC38">
        <v>34</v>
      </c>
      <c r="AD38">
        <v>4044</v>
      </c>
      <c r="AE38" s="3">
        <v>2.8064261088191609</v>
      </c>
      <c r="AG38">
        <v>34</v>
      </c>
      <c r="AH38">
        <v>2586</v>
      </c>
      <c r="AI38" s="3">
        <v>13.034493547042018</v>
      </c>
      <c r="AK38">
        <v>34</v>
      </c>
      <c r="AL38">
        <v>3612</v>
      </c>
      <c r="AM38">
        <v>4.8867187069416449</v>
      </c>
    </row>
    <row r="39" spans="1:39" x14ac:dyDescent="0.25">
      <c r="A39">
        <v>35</v>
      </c>
      <c r="B39">
        <v>3005</v>
      </c>
      <c r="C39" s="17">
        <v>-0.83859132166985162</v>
      </c>
      <c r="F39" s="9">
        <v>35</v>
      </c>
      <c r="G39">
        <v>2412</v>
      </c>
      <c r="H39" s="17">
        <v>8.5722921730298633</v>
      </c>
      <c r="K39" s="9">
        <v>35</v>
      </c>
      <c r="L39">
        <v>3719</v>
      </c>
      <c r="M39" s="17">
        <v>3.8611564297844265</v>
      </c>
      <c r="P39">
        <v>35</v>
      </c>
      <c r="Q39">
        <v>68</v>
      </c>
      <c r="R39" s="17">
        <v>36.138558742898056</v>
      </c>
      <c r="Y39">
        <v>35</v>
      </c>
      <c r="Z39">
        <v>1189</v>
      </c>
      <c r="AA39" s="3">
        <v>1.5401494677788907</v>
      </c>
      <c r="AC39">
        <v>35</v>
      </c>
      <c r="AD39">
        <v>894</v>
      </c>
      <c r="AE39" s="3">
        <v>1.498032191295456</v>
      </c>
      <c r="AG39">
        <v>35</v>
      </c>
      <c r="AH39">
        <v>1684</v>
      </c>
      <c r="AI39" s="3">
        <v>18.234388819158216</v>
      </c>
      <c r="AK39">
        <v>35</v>
      </c>
      <c r="AL39">
        <v>4315</v>
      </c>
      <c r="AM39">
        <v>0.46409860249691737</v>
      </c>
    </row>
    <row r="40" spans="1:39" x14ac:dyDescent="0.25">
      <c r="A40">
        <v>36</v>
      </c>
      <c r="B40">
        <v>3497</v>
      </c>
      <c r="C40" s="17">
        <v>-3.0295306802540658</v>
      </c>
      <c r="F40" s="9">
        <v>36</v>
      </c>
      <c r="G40">
        <v>2811</v>
      </c>
      <c r="H40" s="17">
        <v>5.7196144162251983</v>
      </c>
      <c r="K40" s="9">
        <v>36</v>
      </c>
      <c r="L40">
        <v>2064</v>
      </c>
      <c r="M40" s="17">
        <v>5.0442267712605009</v>
      </c>
      <c r="P40">
        <v>36</v>
      </c>
      <c r="Q40">
        <v>2619</v>
      </c>
      <c r="R40" s="17">
        <v>20.672001376703534</v>
      </c>
      <c r="W40" s="3">
        <f>AVERAGE(W5:W38)-2</f>
        <v>8.9289861373670387</v>
      </c>
      <c r="Y40">
        <v>36</v>
      </c>
      <c r="Z40">
        <v>4409</v>
      </c>
      <c r="AA40" s="3">
        <v>-1.1805320026987685</v>
      </c>
      <c r="AC40">
        <v>36</v>
      </c>
      <c r="AD40">
        <v>1</v>
      </c>
      <c r="AE40" s="3">
        <v>7.1356633252733053</v>
      </c>
      <c r="AG40">
        <v>36</v>
      </c>
      <c r="AH40">
        <v>3572</v>
      </c>
      <c r="AI40" s="3">
        <v>12.29708899391529</v>
      </c>
      <c r="AK40">
        <v>36</v>
      </c>
      <c r="AL40">
        <v>2965</v>
      </c>
      <c r="AM40">
        <v>0.66527757958380374</v>
      </c>
    </row>
    <row r="41" spans="1:39" x14ac:dyDescent="0.25">
      <c r="A41">
        <v>37</v>
      </c>
      <c r="B41">
        <v>2897</v>
      </c>
      <c r="C41" s="17">
        <v>1.9752068602295891</v>
      </c>
      <c r="F41" s="9">
        <v>37</v>
      </c>
      <c r="G41">
        <v>492</v>
      </c>
      <c r="H41" s="17">
        <v>-2.0707324023484368</v>
      </c>
      <c r="K41" s="9">
        <v>37</v>
      </c>
      <c r="L41">
        <v>571</v>
      </c>
      <c r="M41" s="17">
        <v>22.971445295698135</v>
      </c>
      <c r="P41">
        <v>37</v>
      </c>
      <c r="Q41">
        <v>3547</v>
      </c>
      <c r="R41" s="17">
        <v>33.770033323172996</v>
      </c>
      <c r="W41">
        <f>STDEV(W5:W38)</f>
        <v>8.9274310479908401</v>
      </c>
      <c r="Y41">
        <v>37</v>
      </c>
      <c r="Z41">
        <v>1940</v>
      </c>
      <c r="AA41" s="3">
        <v>10.281330244453624</v>
      </c>
      <c r="AC41">
        <v>37</v>
      </c>
      <c r="AD41">
        <v>3398</v>
      </c>
      <c r="AE41" s="3">
        <v>5.6822697302202076</v>
      </c>
      <c r="AG41">
        <v>37</v>
      </c>
      <c r="AH41">
        <v>245</v>
      </c>
      <c r="AI41" s="3">
        <v>24.763345270416046</v>
      </c>
      <c r="AK41">
        <v>37</v>
      </c>
      <c r="AL41">
        <v>4359</v>
      </c>
      <c r="AM41">
        <v>3.8833320377350802</v>
      </c>
    </row>
    <row r="42" spans="1:39" x14ac:dyDescent="0.25">
      <c r="A42">
        <v>38</v>
      </c>
      <c r="B42">
        <v>2943</v>
      </c>
      <c r="C42" s="17">
        <v>-2.9829244482506501</v>
      </c>
      <c r="F42" s="9">
        <v>38</v>
      </c>
      <c r="G42">
        <v>3826</v>
      </c>
      <c r="H42" s="17">
        <v>4.9963570248841656</v>
      </c>
      <c r="K42" s="9">
        <v>38</v>
      </c>
      <c r="L42">
        <v>173</v>
      </c>
      <c r="M42" s="17">
        <v>20.047929335742246</v>
      </c>
      <c r="P42">
        <v>38</v>
      </c>
      <c r="Q42">
        <v>308</v>
      </c>
      <c r="R42" s="17">
        <v>25.089772298265714</v>
      </c>
      <c r="Y42">
        <v>38</v>
      </c>
      <c r="Z42">
        <v>3639</v>
      </c>
      <c r="AA42" s="3">
        <v>-4.8905933895510465</v>
      </c>
      <c r="AC42">
        <v>38</v>
      </c>
      <c r="AD42">
        <v>519</v>
      </c>
      <c r="AE42" s="3">
        <v>-0.37202077738951955</v>
      </c>
      <c r="AG42">
        <v>38</v>
      </c>
      <c r="AH42">
        <v>494</v>
      </c>
      <c r="AI42" s="3">
        <v>22.3110351895204</v>
      </c>
      <c r="AK42">
        <v>38</v>
      </c>
      <c r="AL42">
        <v>3697</v>
      </c>
      <c r="AM42">
        <v>0.43131577411734223</v>
      </c>
    </row>
    <row r="43" spans="1:39" x14ac:dyDescent="0.25">
      <c r="A43">
        <v>39</v>
      </c>
      <c r="B43">
        <v>2735</v>
      </c>
      <c r="C43" s="17">
        <v>1.5849937224363111</v>
      </c>
      <c r="F43" s="9">
        <v>39</v>
      </c>
      <c r="G43">
        <v>3801</v>
      </c>
      <c r="H43" s="17">
        <v>8.7345354302776155</v>
      </c>
      <c r="K43" s="9">
        <v>39</v>
      </c>
      <c r="L43">
        <v>126</v>
      </c>
      <c r="M43" s="17">
        <v>23.39545195984125</v>
      </c>
      <c r="P43">
        <v>39</v>
      </c>
      <c r="Q43">
        <v>2834</v>
      </c>
      <c r="R43" s="17">
        <v>15.609523175151383</v>
      </c>
      <c r="Y43">
        <v>39</v>
      </c>
      <c r="Z43">
        <v>3640</v>
      </c>
      <c r="AA43" s="3">
        <v>7.4676934191043731</v>
      </c>
      <c r="AC43">
        <v>39</v>
      </c>
      <c r="AD43">
        <v>468</v>
      </c>
      <c r="AE43" s="3">
        <v>-0.6577474069730801</v>
      </c>
      <c r="AG43">
        <v>39</v>
      </c>
      <c r="AH43">
        <v>1711</v>
      </c>
      <c r="AI43" s="3">
        <v>16.274387452312546</v>
      </c>
      <c r="AK43">
        <v>39</v>
      </c>
      <c r="AL43">
        <v>3961</v>
      </c>
      <c r="AM43">
        <v>-1.3132294726451039</v>
      </c>
    </row>
    <row r="44" spans="1:39" x14ac:dyDescent="0.25">
      <c r="A44">
        <v>40</v>
      </c>
      <c r="B44">
        <v>3819</v>
      </c>
      <c r="C44" s="17">
        <v>0.85841728828530006</v>
      </c>
      <c r="F44" s="9">
        <v>40</v>
      </c>
      <c r="G44">
        <v>2555</v>
      </c>
      <c r="H44" s="17">
        <v>-2.0303624611934801</v>
      </c>
      <c r="K44" s="9">
        <v>40</v>
      </c>
      <c r="L44">
        <v>3104</v>
      </c>
      <c r="M44" s="17">
        <v>6.7988571975056855</v>
      </c>
      <c r="P44">
        <v>40</v>
      </c>
      <c r="Q44">
        <v>3535</v>
      </c>
      <c r="R44" s="17">
        <v>12.854443029240546</v>
      </c>
      <c r="Y44">
        <v>40</v>
      </c>
      <c r="Z44">
        <v>4325</v>
      </c>
      <c r="AA44" s="3">
        <v>8.6769240971390307</v>
      </c>
      <c r="AC44">
        <v>40</v>
      </c>
      <c r="AD44">
        <v>3619</v>
      </c>
      <c r="AE44" s="3">
        <v>-4.1982699006708151</v>
      </c>
      <c r="AG44">
        <v>40</v>
      </c>
      <c r="AH44">
        <v>3620</v>
      </c>
      <c r="AI44" s="3">
        <v>12.859006862818337</v>
      </c>
      <c r="AK44">
        <v>40</v>
      </c>
      <c r="AL44">
        <v>3369</v>
      </c>
      <c r="AM44">
        <v>-1.9548923505545004</v>
      </c>
    </row>
    <row r="45" spans="1:39" x14ac:dyDescent="0.25">
      <c r="A45">
        <v>41</v>
      </c>
      <c r="B45">
        <v>3761</v>
      </c>
      <c r="C45" s="17">
        <v>2.0664534219728083</v>
      </c>
      <c r="F45" s="9">
        <v>41</v>
      </c>
      <c r="G45">
        <v>2929</v>
      </c>
      <c r="H45" s="17">
        <v>-1.1173421316408323</v>
      </c>
      <c r="K45" s="9">
        <v>41</v>
      </c>
      <c r="L45">
        <v>3525</v>
      </c>
      <c r="M45" s="17">
        <v>2.9705243514350084</v>
      </c>
      <c r="P45">
        <v>41</v>
      </c>
      <c r="Q45">
        <v>1243</v>
      </c>
      <c r="R45" s="17">
        <v>22.962304831268661</v>
      </c>
      <c r="Y45">
        <v>41</v>
      </c>
      <c r="Z45">
        <v>3509</v>
      </c>
      <c r="AA45" s="3">
        <v>-1.3383663660061749</v>
      </c>
      <c r="AG45">
        <v>41</v>
      </c>
      <c r="AH45">
        <v>3546</v>
      </c>
      <c r="AI45" s="3">
        <v>18.887452811065941</v>
      </c>
      <c r="AK45">
        <v>41</v>
      </c>
      <c r="AL45">
        <v>3867</v>
      </c>
      <c r="AM45">
        <v>-1.1424216013132567</v>
      </c>
    </row>
    <row r="46" spans="1:39" x14ac:dyDescent="0.25">
      <c r="A46">
        <v>42</v>
      </c>
      <c r="B46">
        <v>3867</v>
      </c>
      <c r="C46" s="17">
        <v>0.24972433589467352</v>
      </c>
      <c r="F46" s="9">
        <v>42</v>
      </c>
      <c r="G46">
        <v>3070</v>
      </c>
      <c r="H46" s="17">
        <v>-2.9866918515955687</v>
      </c>
      <c r="K46" s="9">
        <v>42</v>
      </c>
      <c r="L46">
        <v>1601</v>
      </c>
      <c r="M46" s="17">
        <v>1.8238053291877034</v>
      </c>
      <c r="P46">
        <v>42</v>
      </c>
      <c r="Q46">
        <v>2000</v>
      </c>
      <c r="R46" s="17">
        <v>35.806272929197483</v>
      </c>
      <c r="AG46">
        <v>42</v>
      </c>
      <c r="AH46">
        <v>830</v>
      </c>
      <c r="AI46" s="3">
        <v>17.323679030814425</v>
      </c>
    </row>
    <row r="47" spans="1:39" x14ac:dyDescent="0.25">
      <c r="A47">
        <v>43</v>
      </c>
      <c r="B47">
        <v>2857</v>
      </c>
      <c r="C47" s="17">
        <v>-3.7896445907178848</v>
      </c>
      <c r="F47" s="9">
        <v>43</v>
      </c>
      <c r="G47">
        <v>751</v>
      </c>
      <c r="H47" s="17">
        <v>-3.4407711785622555</v>
      </c>
      <c r="K47" s="9">
        <v>43</v>
      </c>
      <c r="L47">
        <v>869</v>
      </c>
      <c r="M47" s="17">
        <v>6.888090564321824</v>
      </c>
      <c r="P47">
        <v>43</v>
      </c>
      <c r="Q47">
        <v>2604</v>
      </c>
      <c r="R47" s="17">
        <v>6.5324611997898545</v>
      </c>
      <c r="AG47">
        <v>43</v>
      </c>
      <c r="AH47">
        <v>66</v>
      </c>
      <c r="AI47" s="3">
        <v>15.573350941013331</v>
      </c>
    </row>
    <row r="48" spans="1:39" x14ac:dyDescent="0.25">
      <c r="A48">
        <v>44</v>
      </c>
      <c r="B48">
        <v>3676</v>
      </c>
      <c r="C48" s="17">
        <v>-1.9548463261362719</v>
      </c>
      <c r="F48" s="9">
        <v>44</v>
      </c>
      <c r="G48">
        <v>2149</v>
      </c>
      <c r="H48" s="17">
        <v>1.3959034431964057</v>
      </c>
      <c r="K48" s="9">
        <v>44</v>
      </c>
      <c r="L48">
        <v>3718</v>
      </c>
      <c r="M48" s="17">
        <v>6.4370113742477892</v>
      </c>
      <c r="P48">
        <v>44</v>
      </c>
      <c r="Q48">
        <v>2246</v>
      </c>
      <c r="R48" s="17">
        <v>13.93922781394904</v>
      </c>
      <c r="AG48">
        <v>44</v>
      </c>
      <c r="AH48">
        <v>1504</v>
      </c>
      <c r="AI48" s="3">
        <v>13.033708175617653</v>
      </c>
    </row>
    <row r="49" spans="1:35" x14ac:dyDescent="0.25">
      <c r="A49">
        <v>45</v>
      </c>
      <c r="B49">
        <v>3508</v>
      </c>
      <c r="C49" s="17">
        <v>1.8871488701969201</v>
      </c>
      <c r="F49" s="9">
        <v>45</v>
      </c>
      <c r="G49">
        <v>3575</v>
      </c>
      <c r="H49" s="17">
        <v>5.4845562885800598</v>
      </c>
      <c r="K49" s="9">
        <v>45</v>
      </c>
      <c r="L49">
        <v>1991</v>
      </c>
      <c r="M49" s="17">
        <v>2.3469589355695009</v>
      </c>
      <c r="P49">
        <v>45</v>
      </c>
      <c r="Q49">
        <v>51</v>
      </c>
      <c r="R49" s="17">
        <v>30.218519887642834</v>
      </c>
      <c r="AG49">
        <v>45</v>
      </c>
      <c r="AH49">
        <v>123</v>
      </c>
      <c r="AI49" s="3">
        <v>14.276458028020963</v>
      </c>
    </row>
    <row r="50" spans="1:35" x14ac:dyDescent="0.25">
      <c r="A50">
        <v>46</v>
      </c>
      <c r="B50">
        <v>3791</v>
      </c>
      <c r="C50" s="17">
        <v>-0.92411860215325381</v>
      </c>
      <c r="F50" s="9">
        <v>46</v>
      </c>
      <c r="G50">
        <v>3813</v>
      </c>
      <c r="H50" s="17">
        <v>-2.1118154490677954</v>
      </c>
      <c r="K50" s="9">
        <v>46</v>
      </c>
      <c r="L50">
        <v>2785</v>
      </c>
      <c r="M50" s="17">
        <v>1.8133552483371618</v>
      </c>
      <c r="P50">
        <v>46</v>
      </c>
      <c r="Q50">
        <v>2959</v>
      </c>
      <c r="R50" s="17">
        <v>21.625163321490348</v>
      </c>
      <c r="AG50">
        <v>46</v>
      </c>
      <c r="AH50">
        <v>3618</v>
      </c>
      <c r="AI50" s="3">
        <v>9.1602768197634123</v>
      </c>
    </row>
    <row r="51" spans="1:35" x14ac:dyDescent="0.25">
      <c r="A51">
        <v>47</v>
      </c>
      <c r="B51">
        <v>3384</v>
      </c>
      <c r="C51" s="17">
        <v>3.4712948138682527</v>
      </c>
      <c r="F51" s="9">
        <v>47</v>
      </c>
      <c r="G51">
        <v>3855</v>
      </c>
      <c r="H51" s="17">
        <v>-2.9555911516930844</v>
      </c>
      <c r="K51" s="9">
        <v>47</v>
      </c>
      <c r="L51">
        <v>3464</v>
      </c>
      <c r="M51" s="17">
        <v>12.054948878165293</v>
      </c>
      <c r="P51">
        <v>47</v>
      </c>
      <c r="Q51">
        <v>2474</v>
      </c>
      <c r="R51" s="17">
        <v>13.298488830448592</v>
      </c>
      <c r="AG51">
        <v>47</v>
      </c>
      <c r="AH51">
        <v>858</v>
      </c>
      <c r="AI51" s="3">
        <v>20.400572105797526</v>
      </c>
    </row>
    <row r="52" spans="1:35" x14ac:dyDescent="0.25">
      <c r="A52">
        <v>48</v>
      </c>
      <c r="B52">
        <v>3409</v>
      </c>
      <c r="C52" s="17">
        <v>-2.0764001932226059</v>
      </c>
      <c r="F52" s="9">
        <v>48</v>
      </c>
      <c r="G52">
        <v>3286</v>
      </c>
      <c r="H52" s="17">
        <v>0.46463438184751438</v>
      </c>
      <c r="K52" s="9">
        <v>48</v>
      </c>
      <c r="L52">
        <v>3555</v>
      </c>
      <c r="M52" s="17">
        <v>-5.9320744183366472</v>
      </c>
      <c r="P52">
        <v>48</v>
      </c>
      <c r="Q52">
        <v>141</v>
      </c>
      <c r="R52" s="17">
        <v>13.200519182495382</v>
      </c>
      <c r="AG52">
        <v>48</v>
      </c>
      <c r="AH52">
        <v>2246</v>
      </c>
      <c r="AI52" s="3">
        <v>13.482844516479114</v>
      </c>
    </row>
    <row r="53" spans="1:35" x14ac:dyDescent="0.25">
      <c r="A53">
        <v>49</v>
      </c>
      <c r="B53">
        <v>2747</v>
      </c>
      <c r="C53" s="17">
        <v>-1.597203318855976</v>
      </c>
      <c r="F53" s="9">
        <v>49</v>
      </c>
      <c r="G53">
        <v>3806</v>
      </c>
      <c r="H53" s="17">
        <v>0.90780957952067187</v>
      </c>
      <c r="K53" s="9">
        <v>49</v>
      </c>
      <c r="L53">
        <v>3634</v>
      </c>
      <c r="M53" s="17">
        <v>7.749821645834289</v>
      </c>
      <c r="P53">
        <v>49</v>
      </c>
      <c r="Q53">
        <v>1504</v>
      </c>
      <c r="R53" s="17">
        <v>10.964275157293521</v>
      </c>
      <c r="AG53">
        <v>49</v>
      </c>
      <c r="AH53">
        <v>302</v>
      </c>
      <c r="AI53" s="3">
        <v>9.2903846751505519</v>
      </c>
    </row>
    <row r="54" spans="1:35" x14ac:dyDescent="0.25">
      <c r="A54">
        <v>50</v>
      </c>
      <c r="B54">
        <v>3857</v>
      </c>
      <c r="C54" s="17">
        <v>2.1608546874517125</v>
      </c>
      <c r="F54" s="9">
        <v>50</v>
      </c>
      <c r="G54">
        <v>3781</v>
      </c>
      <c r="H54" s="17">
        <v>-3.0355685572397819</v>
      </c>
      <c r="K54" s="9">
        <v>50</v>
      </c>
      <c r="L54">
        <v>1740</v>
      </c>
      <c r="M54" s="17">
        <v>2.4335057319036024</v>
      </c>
      <c r="P54">
        <v>50</v>
      </c>
      <c r="Q54">
        <v>1596</v>
      </c>
      <c r="R54" s="17">
        <v>10.486455726984055</v>
      </c>
      <c r="AG54">
        <v>50</v>
      </c>
      <c r="AH54">
        <v>3568</v>
      </c>
      <c r="AI54" s="3">
        <v>12.759488170377148</v>
      </c>
    </row>
    <row r="55" spans="1:35" x14ac:dyDescent="0.25">
      <c r="A55">
        <v>51</v>
      </c>
      <c r="B55">
        <v>3355</v>
      </c>
      <c r="C55" s="17">
        <v>-0.2104361650516417</v>
      </c>
      <c r="K55" s="9">
        <v>51</v>
      </c>
      <c r="L55">
        <v>3141</v>
      </c>
      <c r="M55" s="17">
        <v>-3.9774348064198559</v>
      </c>
      <c r="P55">
        <v>51</v>
      </c>
      <c r="Q55">
        <v>247</v>
      </c>
      <c r="R55" s="17">
        <v>7.7600505522310721</v>
      </c>
      <c r="AG55">
        <v>51</v>
      </c>
      <c r="AH55">
        <v>314</v>
      </c>
      <c r="AI55" s="3">
        <v>16.765434427475352</v>
      </c>
    </row>
    <row r="56" spans="1:35" x14ac:dyDescent="0.25">
      <c r="A56">
        <v>52</v>
      </c>
      <c r="B56">
        <v>3730</v>
      </c>
      <c r="C56" s="17">
        <v>-4.3880580505521314</v>
      </c>
      <c r="K56" s="9">
        <v>52</v>
      </c>
      <c r="L56">
        <v>999</v>
      </c>
      <c r="M56" s="17">
        <v>2.8676378964924498</v>
      </c>
      <c r="P56">
        <v>52</v>
      </c>
      <c r="Q56">
        <v>3548</v>
      </c>
      <c r="R56" s="17">
        <v>9.5961308393308755</v>
      </c>
      <c r="AG56">
        <v>52</v>
      </c>
      <c r="AH56">
        <v>247</v>
      </c>
      <c r="AI56" s="3">
        <v>12.690534488571597</v>
      </c>
    </row>
    <row r="57" spans="1:35" x14ac:dyDescent="0.25">
      <c r="K57" s="9">
        <v>53</v>
      </c>
      <c r="L57">
        <v>178</v>
      </c>
      <c r="M57" s="17">
        <v>7.9373023399744085</v>
      </c>
      <c r="P57">
        <v>53</v>
      </c>
      <c r="Q57">
        <v>830</v>
      </c>
      <c r="R57" s="17">
        <v>13.806210620604967</v>
      </c>
      <c r="AG57">
        <v>53</v>
      </c>
      <c r="AH57">
        <v>3537</v>
      </c>
      <c r="AI57" s="3">
        <v>12.972981228568269</v>
      </c>
    </row>
    <row r="58" spans="1:35" x14ac:dyDescent="0.25">
      <c r="K58" s="9">
        <v>54</v>
      </c>
      <c r="L58">
        <v>1784</v>
      </c>
      <c r="M58" s="17">
        <v>-2.2715545304405942</v>
      </c>
      <c r="P58">
        <v>54</v>
      </c>
      <c r="Q58">
        <v>2586</v>
      </c>
      <c r="R58" s="17">
        <v>11.642629367543439</v>
      </c>
      <c r="AG58">
        <v>54</v>
      </c>
      <c r="AH58">
        <v>3538</v>
      </c>
      <c r="AI58" s="3">
        <v>5.2853854453635929</v>
      </c>
    </row>
    <row r="59" spans="1:35" x14ac:dyDescent="0.25">
      <c r="K59" s="9">
        <v>55</v>
      </c>
      <c r="L59">
        <v>3182</v>
      </c>
      <c r="M59" s="17">
        <v>-6.6020990857724087</v>
      </c>
      <c r="P59">
        <v>55</v>
      </c>
      <c r="Q59">
        <v>85</v>
      </c>
      <c r="R59" s="17">
        <v>18.377933093933709</v>
      </c>
      <c r="AG59">
        <v>55</v>
      </c>
      <c r="AH59">
        <v>226</v>
      </c>
      <c r="AI59" s="3">
        <v>10.279348026247874</v>
      </c>
    </row>
    <row r="60" spans="1:35" x14ac:dyDescent="0.25">
      <c r="K60" s="9">
        <v>56</v>
      </c>
      <c r="L60">
        <v>3204</v>
      </c>
      <c r="M60" s="17">
        <v>-2.663340569334796</v>
      </c>
      <c r="P60">
        <v>56</v>
      </c>
      <c r="Q60">
        <v>818</v>
      </c>
      <c r="R60" s="17">
        <v>-0.13611759677808405</v>
      </c>
      <c r="AG60">
        <v>56</v>
      </c>
      <c r="AH60">
        <v>3509</v>
      </c>
      <c r="AI60" s="3">
        <v>6.2184378553435185</v>
      </c>
    </row>
    <row r="61" spans="1:35" x14ac:dyDescent="0.25">
      <c r="K61" s="9">
        <v>57</v>
      </c>
      <c r="L61">
        <v>663</v>
      </c>
      <c r="M61" s="17">
        <v>-4.5825550257225025</v>
      </c>
      <c r="P61">
        <v>57</v>
      </c>
      <c r="Q61">
        <v>1684</v>
      </c>
      <c r="R61" s="17">
        <v>25.118494448529272</v>
      </c>
      <c r="AG61">
        <v>57</v>
      </c>
      <c r="AH61">
        <v>2851</v>
      </c>
      <c r="AI61" s="3">
        <v>9.2427273473785796</v>
      </c>
    </row>
    <row r="62" spans="1:35" x14ac:dyDescent="0.25">
      <c r="K62" s="9">
        <v>58</v>
      </c>
      <c r="L62">
        <v>157</v>
      </c>
      <c r="M62" s="17">
        <v>-11.31829957226736</v>
      </c>
      <c r="P62">
        <v>58</v>
      </c>
      <c r="Q62">
        <v>66</v>
      </c>
      <c r="R62" s="17">
        <v>13.855919674863825</v>
      </c>
      <c r="AG62">
        <v>58</v>
      </c>
      <c r="AH62">
        <v>107</v>
      </c>
      <c r="AI62" s="3">
        <v>19.952248935455394</v>
      </c>
    </row>
    <row r="63" spans="1:35" x14ac:dyDescent="0.25">
      <c r="P63">
        <v>59</v>
      </c>
      <c r="Q63">
        <v>3542</v>
      </c>
      <c r="R63" s="17">
        <v>12.944532654131244</v>
      </c>
      <c r="AG63">
        <v>59</v>
      </c>
      <c r="AH63">
        <v>240</v>
      </c>
      <c r="AI63" s="3">
        <v>10.395810151943548</v>
      </c>
    </row>
    <row r="64" spans="1:35" x14ac:dyDescent="0.25">
      <c r="P64">
        <v>60</v>
      </c>
      <c r="Q64">
        <v>503</v>
      </c>
      <c r="R64" s="17">
        <v>12.137066566924451</v>
      </c>
      <c r="AG64">
        <v>60</v>
      </c>
      <c r="AH64">
        <v>3601</v>
      </c>
      <c r="AI64" s="3">
        <v>10.63160940938867</v>
      </c>
    </row>
    <row r="65" spans="1:39" x14ac:dyDescent="0.25">
      <c r="P65">
        <v>61</v>
      </c>
      <c r="Q65">
        <v>3620</v>
      </c>
      <c r="R65" s="17">
        <v>13.514601183787313</v>
      </c>
      <c r="AG65">
        <v>61</v>
      </c>
      <c r="AH65">
        <v>201</v>
      </c>
      <c r="AI65" s="3">
        <v>12.035379765688496</v>
      </c>
    </row>
    <row r="66" spans="1:39" x14ac:dyDescent="0.25">
      <c r="P66">
        <v>62</v>
      </c>
      <c r="Q66">
        <v>3688</v>
      </c>
      <c r="R66" s="17">
        <v>10.441570093392089</v>
      </c>
      <c r="AG66">
        <v>62</v>
      </c>
      <c r="AH66">
        <v>141</v>
      </c>
      <c r="AI66" s="3">
        <v>8.7420861316198479</v>
      </c>
    </row>
    <row r="67" spans="1:39" x14ac:dyDescent="0.25">
      <c r="P67">
        <v>63</v>
      </c>
      <c r="Q67">
        <v>1941</v>
      </c>
      <c r="R67" s="17">
        <v>10.765203787084863</v>
      </c>
      <c r="AG67">
        <v>63</v>
      </c>
      <c r="AH67">
        <v>2000</v>
      </c>
      <c r="AI67" s="3">
        <v>9.6170601304831393</v>
      </c>
    </row>
    <row r="68" spans="1:39" x14ac:dyDescent="0.25">
      <c r="P68">
        <v>64</v>
      </c>
      <c r="Q68">
        <v>1322</v>
      </c>
      <c r="R68" s="17">
        <v>5.1601444964168754</v>
      </c>
      <c r="AG68">
        <v>64</v>
      </c>
      <c r="AH68">
        <v>85</v>
      </c>
      <c r="AI68" s="3">
        <v>9.47308005076796</v>
      </c>
    </row>
    <row r="71" spans="1:39" x14ac:dyDescent="0.25">
      <c r="C71" s="20" t="s">
        <v>103</v>
      </c>
    </row>
    <row r="72" spans="1:39" x14ac:dyDescent="0.25">
      <c r="A72" s="21" t="s">
        <v>185</v>
      </c>
      <c r="B72">
        <v>70</v>
      </c>
      <c r="C72">
        <f>COUNTIF(C$5:C$56,"&gt;="&amp;$B72)</f>
        <v>1</v>
      </c>
      <c r="F72" s="21" t="s">
        <v>185</v>
      </c>
      <c r="G72">
        <v>70</v>
      </c>
      <c r="H72">
        <f>COUNTIF(H$5:H$56,"&gt;="&amp;$B72)</f>
        <v>0</v>
      </c>
      <c r="K72" s="21" t="s">
        <v>185</v>
      </c>
      <c r="L72">
        <v>70</v>
      </c>
      <c r="M72">
        <f>COUNTIF(M$5:M$62,"&gt;="&amp;$B72)</f>
        <v>0</v>
      </c>
      <c r="P72" s="21" t="s">
        <v>185</v>
      </c>
      <c r="Q72">
        <v>70</v>
      </c>
      <c r="R72">
        <f>COUNTIF(R$5:R$67,"&gt;="&amp;$B72)</f>
        <v>0</v>
      </c>
      <c r="U72" s="21" t="s">
        <v>185</v>
      </c>
      <c r="V72">
        <v>70</v>
      </c>
      <c r="W72">
        <f>COUNTIF(W$5:W$67,"&gt;="&amp;$B72)</f>
        <v>0</v>
      </c>
      <c r="Y72" s="21" t="s">
        <v>111</v>
      </c>
      <c r="Z72">
        <v>48</v>
      </c>
      <c r="AA72">
        <f>COUNTIF(AA$5:AA$67,"&gt;="&amp;$B72)</f>
        <v>0</v>
      </c>
      <c r="AC72" s="21" t="s">
        <v>111</v>
      </c>
      <c r="AD72">
        <v>48</v>
      </c>
      <c r="AE72">
        <f>COUNTIF(AE$5:AE$67,"&gt;="&amp;$B72)</f>
        <v>0</v>
      </c>
      <c r="AG72" s="21" t="s">
        <v>111</v>
      </c>
      <c r="AH72">
        <v>48</v>
      </c>
      <c r="AI72">
        <f>COUNTIF(AI$5:AI$67,"&gt;="&amp;$B72)</f>
        <v>0</v>
      </c>
      <c r="AK72" s="21" t="s">
        <v>111</v>
      </c>
      <c r="AL72">
        <v>48</v>
      </c>
      <c r="AM72">
        <f>COUNTIF(AM$5:AM$67,"&gt;="&amp;$B72)</f>
        <v>0</v>
      </c>
    </row>
    <row r="73" spans="1:39" x14ac:dyDescent="0.25">
      <c r="A73" s="21" t="s">
        <v>186</v>
      </c>
      <c r="B73">
        <v>65</v>
      </c>
      <c r="C73" s="22">
        <f>COUNTIF(C$5:C$56,"&gt;="&amp;$B73)-COUNTIF(C$5:C$56,"&gt;"&amp;$B72)</f>
        <v>0</v>
      </c>
      <c r="F73" s="21" t="s">
        <v>186</v>
      </c>
      <c r="G73">
        <v>65</v>
      </c>
      <c r="H73" s="22">
        <f>COUNTIF(H$5:H$56,"&gt;="&amp;$B73)-COUNTIF(H$5:H$56,"&gt;"&amp;$B72)</f>
        <v>0</v>
      </c>
      <c r="K73" s="21" t="s">
        <v>186</v>
      </c>
      <c r="L73">
        <v>65</v>
      </c>
      <c r="M73" s="22">
        <f t="shared" ref="M73:M91" si="0">COUNTIF(M$5:M$62,"&gt;="&amp;$B73)-COUNTIF(M$5:M$62,"&gt;"&amp;$B72)</f>
        <v>0</v>
      </c>
      <c r="P73" s="21" t="s">
        <v>186</v>
      </c>
      <c r="Q73">
        <v>65</v>
      </c>
      <c r="R73" s="22">
        <f t="shared" ref="R73:R91" si="1">COUNTIF(R$5:R$67,"&gt;="&amp;$B73)-COUNTIF(R$5:R$67,"&gt;"&amp;$B72)</f>
        <v>0</v>
      </c>
      <c r="U73" s="21" t="s">
        <v>186</v>
      </c>
      <c r="V73">
        <v>65</v>
      </c>
      <c r="W73" s="22">
        <f t="shared" ref="W73:W91" si="2">COUNTIF(W$5:W$67,"&gt;="&amp;$B73)-COUNTIF(W$5:W$67,"&gt;"&amp;$B72)</f>
        <v>0</v>
      </c>
      <c r="Y73" s="21" t="s">
        <v>112</v>
      </c>
      <c r="Z73">
        <v>45</v>
      </c>
      <c r="AA73" s="22">
        <f t="shared" ref="AA73:AA91" si="3">COUNTIF(AA$5:AA$67,"&gt;="&amp;$B73)-COUNTIF(AA$5:AA$67,"&gt;"&amp;$B72)</f>
        <v>0</v>
      </c>
      <c r="AC73" s="21" t="s">
        <v>112</v>
      </c>
      <c r="AD73">
        <v>45</v>
      </c>
      <c r="AE73" s="22">
        <f t="shared" ref="AE73:AE91" si="4">COUNTIF(AE$5:AE$67,"&gt;="&amp;$B73)-COUNTIF(AE$5:AE$67,"&gt;"&amp;$B72)</f>
        <v>0</v>
      </c>
      <c r="AG73" s="21" t="s">
        <v>112</v>
      </c>
      <c r="AH73">
        <v>45</v>
      </c>
      <c r="AI73" s="22">
        <f t="shared" ref="AI73:AI91" si="5">COUNTIF(AI$5:AI$67,"&gt;="&amp;$B73)-COUNTIF(AI$5:AI$67,"&gt;"&amp;$B72)</f>
        <v>0</v>
      </c>
      <c r="AK73" s="21" t="s">
        <v>112</v>
      </c>
      <c r="AL73">
        <v>45</v>
      </c>
      <c r="AM73" s="22">
        <f t="shared" ref="AM73:AM91" si="6">COUNTIF(AM$5:AM$67,"&gt;="&amp;$B73)-COUNTIF(AM$5:AM$67,"&gt;"&amp;$B72)</f>
        <v>0</v>
      </c>
    </row>
    <row r="74" spans="1:39" x14ac:dyDescent="0.25">
      <c r="A74" s="21" t="s">
        <v>187</v>
      </c>
      <c r="B74">
        <v>60</v>
      </c>
      <c r="C74" s="22">
        <f>COUNTIF(C$5:C$56,"&gt;="&amp;$B74)-COUNTIF(C$5:C$56,"&gt;"&amp;$B73)</f>
        <v>0</v>
      </c>
      <c r="F74" s="21" t="s">
        <v>187</v>
      </c>
      <c r="G74">
        <v>60</v>
      </c>
      <c r="H74" s="22">
        <f>COUNTIF(H$5:H$56,"&gt;="&amp;$B74)-COUNTIF(H$5:H$56,"&gt;"&amp;$B73)</f>
        <v>0</v>
      </c>
      <c r="K74" s="21" t="s">
        <v>187</v>
      </c>
      <c r="L74">
        <v>60</v>
      </c>
      <c r="M74" s="22">
        <f t="shared" si="0"/>
        <v>0</v>
      </c>
      <c r="P74" s="21" t="s">
        <v>187</v>
      </c>
      <c r="Q74">
        <v>60</v>
      </c>
      <c r="R74" s="22">
        <f t="shared" si="1"/>
        <v>1</v>
      </c>
      <c r="U74" s="21" t="s">
        <v>187</v>
      </c>
      <c r="V74">
        <v>60</v>
      </c>
      <c r="W74" s="22">
        <f t="shared" si="2"/>
        <v>0</v>
      </c>
      <c r="Y74" s="21" t="s">
        <v>113</v>
      </c>
      <c r="Z74">
        <v>42</v>
      </c>
      <c r="AA74" s="22">
        <f t="shared" si="3"/>
        <v>0</v>
      </c>
      <c r="AC74" s="21" t="s">
        <v>113</v>
      </c>
      <c r="AD74">
        <v>42</v>
      </c>
      <c r="AE74" s="22">
        <f t="shared" si="4"/>
        <v>0</v>
      </c>
      <c r="AG74" s="21" t="s">
        <v>113</v>
      </c>
      <c r="AH74">
        <v>42</v>
      </c>
      <c r="AI74" s="22">
        <f t="shared" si="5"/>
        <v>0</v>
      </c>
      <c r="AK74" s="21" t="s">
        <v>113</v>
      </c>
      <c r="AL74">
        <v>42</v>
      </c>
      <c r="AM74" s="22">
        <f t="shared" si="6"/>
        <v>0</v>
      </c>
    </row>
    <row r="75" spans="1:39" x14ac:dyDescent="0.25">
      <c r="A75" s="21" t="s">
        <v>188</v>
      </c>
      <c r="B75">
        <v>55</v>
      </c>
      <c r="C75" s="22">
        <f t="shared" ref="C75:C91" si="7">COUNTIF(C$5:C$56,"&gt;="&amp;$B75)-COUNTIF(C$5:C$56,"&gt;"&amp;$B74)</f>
        <v>0</v>
      </c>
      <c r="F75" s="21" t="s">
        <v>188</v>
      </c>
      <c r="G75">
        <v>55</v>
      </c>
      <c r="H75" s="22">
        <f t="shared" ref="H75:H91" si="8">COUNTIF(H$5:H$56,"&gt;="&amp;$B75)-COUNTIF(H$5:H$56,"&gt;"&amp;$B74)</f>
        <v>0</v>
      </c>
      <c r="K75" s="21" t="s">
        <v>188</v>
      </c>
      <c r="L75">
        <v>55</v>
      </c>
      <c r="M75" s="22">
        <f t="shared" si="0"/>
        <v>0</v>
      </c>
      <c r="P75" s="21" t="s">
        <v>188</v>
      </c>
      <c r="Q75">
        <v>55</v>
      </c>
      <c r="R75" s="22">
        <f t="shared" si="1"/>
        <v>0</v>
      </c>
      <c r="U75" s="21" t="s">
        <v>188</v>
      </c>
      <c r="V75">
        <v>55</v>
      </c>
      <c r="W75" s="22">
        <f t="shared" si="2"/>
        <v>0</v>
      </c>
      <c r="Y75" s="21" t="s">
        <v>114</v>
      </c>
      <c r="Z75">
        <v>39</v>
      </c>
      <c r="AA75" s="22">
        <f t="shared" si="3"/>
        <v>0</v>
      </c>
      <c r="AC75" s="21" t="s">
        <v>114</v>
      </c>
      <c r="AD75">
        <v>39</v>
      </c>
      <c r="AE75" s="22">
        <f t="shared" si="4"/>
        <v>0</v>
      </c>
      <c r="AG75" s="21" t="s">
        <v>114</v>
      </c>
      <c r="AH75">
        <v>39</v>
      </c>
      <c r="AI75" s="22">
        <f t="shared" si="5"/>
        <v>0</v>
      </c>
      <c r="AK75" s="21" t="s">
        <v>114</v>
      </c>
      <c r="AL75">
        <v>39</v>
      </c>
      <c r="AM75" s="22">
        <f t="shared" si="6"/>
        <v>0</v>
      </c>
    </row>
    <row r="76" spans="1:39" x14ac:dyDescent="0.25">
      <c r="A76" s="20" t="s">
        <v>189</v>
      </c>
      <c r="B76">
        <v>50</v>
      </c>
      <c r="C76" s="22">
        <f t="shared" si="7"/>
        <v>0</v>
      </c>
      <c r="F76" s="20" t="s">
        <v>189</v>
      </c>
      <c r="G76">
        <v>50</v>
      </c>
      <c r="H76" s="22">
        <f t="shared" si="8"/>
        <v>0</v>
      </c>
      <c r="K76" s="20" t="s">
        <v>189</v>
      </c>
      <c r="L76">
        <v>50</v>
      </c>
      <c r="M76" s="22">
        <f t="shared" si="0"/>
        <v>0</v>
      </c>
      <c r="P76" s="20" t="s">
        <v>189</v>
      </c>
      <c r="Q76">
        <v>50</v>
      </c>
      <c r="R76" s="22">
        <f t="shared" si="1"/>
        <v>2</v>
      </c>
      <c r="U76" s="20" t="s">
        <v>189</v>
      </c>
      <c r="V76">
        <v>50</v>
      </c>
      <c r="W76" s="22">
        <f t="shared" si="2"/>
        <v>0</v>
      </c>
      <c r="Y76" s="20" t="s">
        <v>115</v>
      </c>
      <c r="Z76">
        <v>36</v>
      </c>
      <c r="AA76" s="22">
        <f t="shared" si="3"/>
        <v>0</v>
      </c>
      <c r="AC76" s="20" t="s">
        <v>115</v>
      </c>
      <c r="AD76">
        <v>36</v>
      </c>
      <c r="AE76" s="22">
        <f t="shared" si="4"/>
        <v>0</v>
      </c>
      <c r="AG76" s="20" t="s">
        <v>115</v>
      </c>
      <c r="AH76">
        <v>36</v>
      </c>
      <c r="AI76" s="22">
        <f t="shared" si="5"/>
        <v>0</v>
      </c>
      <c r="AK76" s="20" t="s">
        <v>115</v>
      </c>
      <c r="AL76">
        <v>36</v>
      </c>
      <c r="AM76" s="22">
        <f t="shared" si="6"/>
        <v>0</v>
      </c>
    </row>
    <row r="77" spans="1:39" x14ac:dyDescent="0.25">
      <c r="A77" s="20" t="s">
        <v>190</v>
      </c>
      <c r="B77">
        <v>45</v>
      </c>
      <c r="C77" s="22">
        <f t="shared" si="7"/>
        <v>0</v>
      </c>
      <c r="F77" s="20" t="s">
        <v>190</v>
      </c>
      <c r="G77">
        <v>45</v>
      </c>
      <c r="H77" s="22">
        <f t="shared" si="8"/>
        <v>0</v>
      </c>
      <c r="K77" s="20" t="s">
        <v>190</v>
      </c>
      <c r="L77">
        <v>45</v>
      </c>
      <c r="M77" s="22">
        <f t="shared" si="0"/>
        <v>1</v>
      </c>
      <c r="P77" s="20" t="s">
        <v>190</v>
      </c>
      <c r="Q77">
        <v>45</v>
      </c>
      <c r="R77" s="22">
        <f t="shared" si="1"/>
        <v>2</v>
      </c>
      <c r="U77" s="20" t="s">
        <v>190</v>
      </c>
      <c r="V77">
        <v>45</v>
      </c>
      <c r="W77" s="22">
        <f t="shared" si="2"/>
        <v>0</v>
      </c>
      <c r="Y77" s="20" t="s">
        <v>116</v>
      </c>
      <c r="Z77">
        <v>33</v>
      </c>
      <c r="AA77" s="22">
        <f t="shared" si="3"/>
        <v>0</v>
      </c>
      <c r="AC77" s="20" t="s">
        <v>116</v>
      </c>
      <c r="AD77">
        <v>33</v>
      </c>
      <c r="AE77" s="22">
        <f t="shared" si="4"/>
        <v>0</v>
      </c>
      <c r="AG77" s="20" t="s">
        <v>116</v>
      </c>
      <c r="AH77">
        <v>33</v>
      </c>
      <c r="AI77" s="22">
        <f t="shared" si="5"/>
        <v>1</v>
      </c>
      <c r="AK77" s="20" t="s">
        <v>116</v>
      </c>
      <c r="AL77">
        <v>33</v>
      </c>
      <c r="AM77" s="22">
        <f t="shared" si="6"/>
        <v>0</v>
      </c>
    </row>
    <row r="78" spans="1:39" x14ac:dyDescent="0.25">
      <c r="A78" s="20" t="s">
        <v>191</v>
      </c>
      <c r="B78">
        <v>40</v>
      </c>
      <c r="C78" s="22">
        <f t="shared" si="7"/>
        <v>1</v>
      </c>
      <c r="F78" s="20" t="s">
        <v>191</v>
      </c>
      <c r="G78">
        <v>40</v>
      </c>
      <c r="H78" s="22">
        <f t="shared" si="8"/>
        <v>0</v>
      </c>
      <c r="K78" s="20" t="s">
        <v>191</v>
      </c>
      <c r="L78">
        <v>40</v>
      </c>
      <c r="M78" s="22">
        <f t="shared" si="0"/>
        <v>1</v>
      </c>
      <c r="P78" s="20" t="s">
        <v>191</v>
      </c>
      <c r="Q78">
        <v>40</v>
      </c>
      <c r="R78" s="22">
        <f t="shared" si="1"/>
        <v>7</v>
      </c>
      <c r="U78" s="20" t="s">
        <v>191</v>
      </c>
      <c r="V78">
        <v>40</v>
      </c>
      <c r="W78" s="22">
        <f t="shared" si="2"/>
        <v>0</v>
      </c>
      <c r="Y78" s="20" t="s">
        <v>117</v>
      </c>
      <c r="Z78">
        <v>30</v>
      </c>
      <c r="AA78" s="22">
        <f t="shared" si="3"/>
        <v>0</v>
      </c>
      <c r="AC78" s="20" t="s">
        <v>117</v>
      </c>
      <c r="AD78">
        <v>30</v>
      </c>
      <c r="AE78" s="22">
        <f t="shared" si="4"/>
        <v>0</v>
      </c>
      <c r="AG78" s="20" t="s">
        <v>117</v>
      </c>
      <c r="AH78">
        <v>30</v>
      </c>
      <c r="AI78" s="22">
        <f t="shared" si="5"/>
        <v>1</v>
      </c>
      <c r="AK78" s="20" t="s">
        <v>117</v>
      </c>
      <c r="AL78">
        <v>30</v>
      </c>
      <c r="AM78" s="22">
        <f t="shared" si="6"/>
        <v>0</v>
      </c>
    </row>
    <row r="79" spans="1:39" x14ac:dyDescent="0.25">
      <c r="A79" s="20" t="s">
        <v>192</v>
      </c>
      <c r="B79">
        <v>35</v>
      </c>
      <c r="C79" s="22">
        <f t="shared" si="7"/>
        <v>0</v>
      </c>
      <c r="F79" s="20" t="s">
        <v>192</v>
      </c>
      <c r="G79">
        <v>35</v>
      </c>
      <c r="H79" s="22">
        <f t="shared" si="8"/>
        <v>0</v>
      </c>
      <c r="K79" s="20" t="s">
        <v>192</v>
      </c>
      <c r="L79">
        <v>35</v>
      </c>
      <c r="M79" s="22">
        <f t="shared" si="0"/>
        <v>3</v>
      </c>
      <c r="P79" s="20" t="s">
        <v>192</v>
      </c>
      <c r="Q79">
        <v>35</v>
      </c>
      <c r="R79" s="22">
        <f t="shared" si="1"/>
        <v>9</v>
      </c>
      <c r="U79" s="20" t="s">
        <v>192</v>
      </c>
      <c r="V79">
        <v>35</v>
      </c>
      <c r="W79" s="22">
        <f t="shared" si="2"/>
        <v>0</v>
      </c>
      <c r="Y79" s="20" t="s">
        <v>118</v>
      </c>
      <c r="Z79">
        <v>27</v>
      </c>
      <c r="AA79" s="22">
        <f t="shared" si="3"/>
        <v>0</v>
      </c>
      <c r="AC79" s="20" t="s">
        <v>118</v>
      </c>
      <c r="AD79">
        <v>27</v>
      </c>
      <c r="AE79" s="22">
        <f t="shared" si="4"/>
        <v>1</v>
      </c>
      <c r="AG79" s="20" t="s">
        <v>118</v>
      </c>
      <c r="AH79">
        <v>27</v>
      </c>
      <c r="AI79" s="22">
        <f t="shared" si="5"/>
        <v>1</v>
      </c>
      <c r="AK79" s="20" t="s">
        <v>118</v>
      </c>
      <c r="AL79">
        <v>27</v>
      </c>
      <c r="AM79" s="22">
        <f t="shared" si="6"/>
        <v>0</v>
      </c>
    </row>
    <row r="80" spans="1:39" x14ac:dyDescent="0.25">
      <c r="A80" s="20" t="s">
        <v>193</v>
      </c>
      <c r="B80">
        <v>30</v>
      </c>
      <c r="C80" s="22">
        <f t="shared" si="7"/>
        <v>1</v>
      </c>
      <c r="F80" s="20" t="s">
        <v>193</v>
      </c>
      <c r="G80">
        <v>30</v>
      </c>
      <c r="H80" s="22">
        <f>COUNTIF(H$5:H$56,"&gt;="&amp;$B80)-COUNTIF(H$5:H$56,"&gt;"&amp;$B79)</f>
        <v>0</v>
      </c>
      <c r="K80" s="20" t="s">
        <v>193</v>
      </c>
      <c r="L80">
        <v>30</v>
      </c>
      <c r="M80" s="22">
        <f t="shared" si="0"/>
        <v>6</v>
      </c>
      <c r="P80" s="20" t="s">
        <v>193</v>
      </c>
      <c r="Q80">
        <v>30</v>
      </c>
      <c r="R80" s="22">
        <f t="shared" si="1"/>
        <v>7</v>
      </c>
      <c r="U80" s="20" t="s">
        <v>193</v>
      </c>
      <c r="V80">
        <v>30</v>
      </c>
      <c r="W80" s="22">
        <f t="shared" si="2"/>
        <v>1</v>
      </c>
      <c r="Y80" s="20" t="s">
        <v>119</v>
      </c>
      <c r="Z80">
        <v>24</v>
      </c>
      <c r="AA80" s="22">
        <f t="shared" si="3"/>
        <v>0</v>
      </c>
      <c r="AC80" s="20" t="s">
        <v>119</v>
      </c>
      <c r="AD80">
        <v>24</v>
      </c>
      <c r="AE80" s="22">
        <f t="shared" si="4"/>
        <v>2</v>
      </c>
      <c r="AG80" s="20" t="s">
        <v>119</v>
      </c>
      <c r="AH80">
        <v>24</v>
      </c>
      <c r="AI80" s="22">
        <f t="shared" si="5"/>
        <v>1</v>
      </c>
      <c r="AK80" s="20" t="s">
        <v>119</v>
      </c>
      <c r="AL80">
        <v>24</v>
      </c>
      <c r="AM80" s="22">
        <f t="shared" si="6"/>
        <v>1</v>
      </c>
    </row>
    <row r="81" spans="1:39" x14ac:dyDescent="0.25">
      <c r="A81" s="20" t="s">
        <v>194</v>
      </c>
      <c r="B81">
        <v>25</v>
      </c>
      <c r="C81" s="22">
        <f t="shared" si="7"/>
        <v>2</v>
      </c>
      <c r="F81" s="20" t="s">
        <v>194</v>
      </c>
      <c r="G81">
        <v>25</v>
      </c>
      <c r="H81" s="22">
        <f t="shared" si="8"/>
        <v>1</v>
      </c>
      <c r="K81" s="20" t="s">
        <v>194</v>
      </c>
      <c r="L81">
        <v>25</v>
      </c>
      <c r="M81" s="22">
        <f t="shared" si="0"/>
        <v>5</v>
      </c>
      <c r="P81" s="20" t="s">
        <v>194</v>
      </c>
      <c r="Q81">
        <v>25</v>
      </c>
      <c r="R81" s="22">
        <f t="shared" si="1"/>
        <v>5</v>
      </c>
      <c r="U81" s="20" t="s">
        <v>194</v>
      </c>
      <c r="V81">
        <v>25</v>
      </c>
      <c r="W81" s="22">
        <f t="shared" si="2"/>
        <v>1</v>
      </c>
      <c r="Y81" s="20" t="s">
        <v>120</v>
      </c>
      <c r="Z81">
        <v>21</v>
      </c>
      <c r="AA81" s="22">
        <f t="shared" si="3"/>
        <v>0</v>
      </c>
      <c r="AC81" s="20" t="s">
        <v>120</v>
      </c>
      <c r="AD81">
        <v>21</v>
      </c>
      <c r="AE81" s="22">
        <f t="shared" si="4"/>
        <v>4</v>
      </c>
      <c r="AG81" s="20" t="s">
        <v>120</v>
      </c>
      <c r="AH81">
        <v>21</v>
      </c>
      <c r="AI81" s="22">
        <f t="shared" si="5"/>
        <v>6</v>
      </c>
      <c r="AK81" s="20" t="s">
        <v>120</v>
      </c>
      <c r="AL81">
        <v>21</v>
      </c>
      <c r="AM81" s="22">
        <f t="shared" si="6"/>
        <v>1</v>
      </c>
    </row>
    <row r="82" spans="1:39" x14ac:dyDescent="0.25">
      <c r="A82" s="20" t="s">
        <v>195</v>
      </c>
      <c r="B82">
        <v>20</v>
      </c>
      <c r="C82" s="22">
        <f t="shared" si="7"/>
        <v>2</v>
      </c>
      <c r="F82" s="20" t="s">
        <v>195</v>
      </c>
      <c r="G82">
        <v>20</v>
      </c>
      <c r="H82" s="22">
        <f t="shared" si="8"/>
        <v>1</v>
      </c>
      <c r="K82" s="20" t="s">
        <v>195</v>
      </c>
      <c r="L82">
        <v>20</v>
      </c>
      <c r="M82" s="22">
        <f t="shared" si="0"/>
        <v>9</v>
      </c>
      <c r="P82" s="20" t="s">
        <v>195</v>
      </c>
      <c r="Q82">
        <v>20</v>
      </c>
      <c r="R82" s="22">
        <f t="shared" si="1"/>
        <v>7</v>
      </c>
      <c r="U82" s="20" t="s">
        <v>195</v>
      </c>
      <c r="V82">
        <v>20</v>
      </c>
      <c r="W82" s="22">
        <f t="shared" si="2"/>
        <v>3</v>
      </c>
      <c r="Y82" s="20" t="s">
        <v>121</v>
      </c>
      <c r="Z82">
        <v>18</v>
      </c>
      <c r="AA82" s="22">
        <f t="shared" si="3"/>
        <v>3</v>
      </c>
      <c r="AC82" s="20" t="s">
        <v>121</v>
      </c>
      <c r="AD82">
        <v>18</v>
      </c>
      <c r="AE82" s="22">
        <f t="shared" si="4"/>
        <v>3</v>
      </c>
      <c r="AG82" s="20" t="s">
        <v>121</v>
      </c>
      <c r="AH82">
        <v>18</v>
      </c>
      <c r="AI82" s="22">
        <f t="shared" si="5"/>
        <v>13</v>
      </c>
      <c r="AK82" s="20" t="s">
        <v>121</v>
      </c>
      <c r="AL82">
        <v>18</v>
      </c>
      <c r="AM82" s="22">
        <f t="shared" si="6"/>
        <v>0</v>
      </c>
    </row>
    <row r="83" spans="1:39" x14ac:dyDescent="0.25">
      <c r="A83" s="20" t="s">
        <v>196</v>
      </c>
      <c r="B83">
        <v>15</v>
      </c>
      <c r="C83" s="22">
        <f t="shared" si="7"/>
        <v>1</v>
      </c>
      <c r="F83" s="20" t="s">
        <v>196</v>
      </c>
      <c r="G83">
        <v>15</v>
      </c>
      <c r="H83" s="22">
        <f t="shared" si="8"/>
        <v>2</v>
      </c>
      <c r="K83" s="20" t="s">
        <v>196</v>
      </c>
      <c r="L83">
        <v>15</v>
      </c>
      <c r="M83" s="22">
        <f t="shared" si="0"/>
        <v>3</v>
      </c>
      <c r="P83" s="20" t="s">
        <v>196</v>
      </c>
      <c r="Q83">
        <v>15</v>
      </c>
      <c r="R83" s="22">
        <f t="shared" si="1"/>
        <v>3</v>
      </c>
      <c r="U83" s="20" t="s">
        <v>196</v>
      </c>
      <c r="V83">
        <v>15</v>
      </c>
      <c r="W83" s="22">
        <f t="shared" si="2"/>
        <v>6</v>
      </c>
      <c r="Y83" s="20" t="s">
        <v>122</v>
      </c>
      <c r="Z83">
        <v>15</v>
      </c>
      <c r="AA83" s="22">
        <f t="shared" si="3"/>
        <v>6</v>
      </c>
      <c r="AC83" s="20" t="s">
        <v>122</v>
      </c>
      <c r="AD83">
        <v>15</v>
      </c>
      <c r="AE83" s="22">
        <f t="shared" si="4"/>
        <v>4</v>
      </c>
      <c r="AG83" s="20" t="s">
        <v>122</v>
      </c>
      <c r="AH83">
        <v>15</v>
      </c>
      <c r="AI83" s="22">
        <f t="shared" si="5"/>
        <v>14</v>
      </c>
      <c r="AK83" s="20" t="s">
        <v>122</v>
      </c>
      <c r="AL83">
        <v>15</v>
      </c>
      <c r="AM83" s="22">
        <f t="shared" si="6"/>
        <v>1</v>
      </c>
    </row>
    <row r="84" spans="1:39" x14ac:dyDescent="0.25">
      <c r="A84" s="21" t="s">
        <v>197</v>
      </c>
      <c r="B84">
        <v>10</v>
      </c>
      <c r="C84" s="22">
        <f t="shared" si="7"/>
        <v>1</v>
      </c>
      <c r="F84" s="21" t="s">
        <v>197</v>
      </c>
      <c r="G84">
        <v>10</v>
      </c>
      <c r="H84" s="22">
        <f t="shared" si="8"/>
        <v>5</v>
      </c>
      <c r="K84" s="21" t="s">
        <v>197</v>
      </c>
      <c r="L84">
        <v>10</v>
      </c>
      <c r="M84" s="22">
        <f t="shared" si="0"/>
        <v>5</v>
      </c>
      <c r="P84" s="21" t="s">
        <v>197</v>
      </c>
      <c r="Q84">
        <v>10</v>
      </c>
      <c r="R84" s="22">
        <f t="shared" si="1"/>
        <v>16</v>
      </c>
      <c r="U84" s="21" t="s">
        <v>197</v>
      </c>
      <c r="V84">
        <v>10</v>
      </c>
      <c r="W84" s="22">
        <f t="shared" si="2"/>
        <v>7</v>
      </c>
      <c r="Y84" s="21" t="s">
        <v>123</v>
      </c>
      <c r="Z84">
        <v>12</v>
      </c>
      <c r="AA84" s="22">
        <f t="shared" si="3"/>
        <v>15</v>
      </c>
      <c r="AC84" s="21" t="s">
        <v>123</v>
      </c>
      <c r="AD84">
        <v>12</v>
      </c>
      <c r="AE84" s="22">
        <f t="shared" si="4"/>
        <v>11</v>
      </c>
      <c r="AG84" s="21" t="s">
        <v>123</v>
      </c>
      <c r="AH84">
        <v>12</v>
      </c>
      <c r="AI84" s="22">
        <f t="shared" si="5"/>
        <v>18</v>
      </c>
      <c r="AK84" s="21" t="s">
        <v>123</v>
      </c>
      <c r="AL84">
        <v>12</v>
      </c>
      <c r="AM84" s="22">
        <f t="shared" si="6"/>
        <v>0</v>
      </c>
    </row>
    <row r="85" spans="1:39" x14ac:dyDescent="0.25">
      <c r="A85" s="21" t="s">
        <v>198</v>
      </c>
      <c r="B85">
        <v>5</v>
      </c>
      <c r="C85" s="22">
        <f t="shared" si="7"/>
        <v>4</v>
      </c>
      <c r="F85" s="21" t="s">
        <v>198</v>
      </c>
      <c r="G85">
        <v>5</v>
      </c>
      <c r="H85" s="22">
        <f t="shared" si="8"/>
        <v>15</v>
      </c>
      <c r="K85" s="21" t="s">
        <v>198</v>
      </c>
      <c r="L85">
        <v>5</v>
      </c>
      <c r="M85" s="22">
        <f t="shared" si="0"/>
        <v>7</v>
      </c>
      <c r="P85" s="21" t="s">
        <v>198</v>
      </c>
      <c r="Q85">
        <v>5</v>
      </c>
      <c r="R85" s="22">
        <f t="shared" si="1"/>
        <v>3</v>
      </c>
      <c r="U85" s="21" t="s">
        <v>198</v>
      </c>
      <c r="V85">
        <v>5</v>
      </c>
      <c r="W85" s="22">
        <f t="shared" si="2"/>
        <v>8</v>
      </c>
      <c r="Y85" s="21" t="s">
        <v>124</v>
      </c>
      <c r="Z85">
        <v>9</v>
      </c>
      <c r="AA85" s="22">
        <f t="shared" si="3"/>
        <v>8</v>
      </c>
      <c r="AC85" s="21" t="s">
        <v>124</v>
      </c>
      <c r="AD85">
        <v>9</v>
      </c>
      <c r="AE85" s="22">
        <f t="shared" si="4"/>
        <v>8</v>
      </c>
      <c r="AG85" s="21" t="s">
        <v>124</v>
      </c>
      <c r="AH85">
        <v>9</v>
      </c>
      <c r="AI85" s="22">
        <f t="shared" si="5"/>
        <v>8</v>
      </c>
      <c r="AK85" s="21" t="s">
        <v>124</v>
      </c>
      <c r="AL85">
        <v>9</v>
      </c>
      <c r="AM85" s="22">
        <f t="shared" si="6"/>
        <v>7</v>
      </c>
    </row>
    <row r="86" spans="1:39" x14ac:dyDescent="0.25">
      <c r="A86" s="21" t="s">
        <v>199</v>
      </c>
      <c r="B86">
        <v>0</v>
      </c>
      <c r="C86" s="22">
        <f t="shared" si="7"/>
        <v>19</v>
      </c>
      <c r="F86" s="21" t="s">
        <v>199</v>
      </c>
      <c r="G86">
        <v>0</v>
      </c>
      <c r="H86" s="22">
        <f t="shared" si="8"/>
        <v>14</v>
      </c>
      <c r="K86" s="21" t="s">
        <v>199</v>
      </c>
      <c r="L86">
        <v>0</v>
      </c>
      <c r="M86" s="22">
        <f t="shared" si="0"/>
        <v>11</v>
      </c>
      <c r="P86" s="21" t="s">
        <v>199</v>
      </c>
      <c r="Q86">
        <v>0</v>
      </c>
      <c r="R86" s="22">
        <f t="shared" si="1"/>
        <v>0</v>
      </c>
      <c r="U86" s="21" t="s">
        <v>199</v>
      </c>
      <c r="V86">
        <v>0</v>
      </c>
      <c r="W86" s="22">
        <f t="shared" si="2"/>
        <v>6</v>
      </c>
      <c r="Y86" s="21" t="s">
        <v>125</v>
      </c>
      <c r="Z86">
        <v>6</v>
      </c>
      <c r="AA86" s="22">
        <f t="shared" si="3"/>
        <v>6</v>
      </c>
      <c r="AC86" s="21" t="s">
        <v>125</v>
      </c>
      <c r="AD86">
        <v>6</v>
      </c>
      <c r="AE86" s="22">
        <f t="shared" si="4"/>
        <v>4</v>
      </c>
      <c r="AG86" s="21" t="s">
        <v>125</v>
      </c>
      <c r="AH86">
        <v>6</v>
      </c>
      <c r="AI86" s="22">
        <f t="shared" si="5"/>
        <v>0</v>
      </c>
      <c r="AK86" s="21" t="s">
        <v>125</v>
      </c>
      <c r="AL86">
        <v>6</v>
      </c>
      <c r="AM86" s="22">
        <f t="shared" si="6"/>
        <v>19</v>
      </c>
    </row>
    <row r="87" spans="1:39" x14ac:dyDescent="0.25">
      <c r="A87" s="21" t="s">
        <v>200</v>
      </c>
      <c r="B87">
        <v>-5</v>
      </c>
      <c r="C87" s="22">
        <f t="shared" si="7"/>
        <v>19</v>
      </c>
      <c r="F87" s="21" t="s">
        <v>200</v>
      </c>
      <c r="G87">
        <v>-5</v>
      </c>
      <c r="H87" s="22">
        <f t="shared" si="8"/>
        <v>12</v>
      </c>
      <c r="K87" s="21" t="s">
        <v>200</v>
      </c>
      <c r="L87">
        <v>-5</v>
      </c>
      <c r="M87" s="22">
        <f t="shared" si="0"/>
        <v>4</v>
      </c>
      <c r="P87" s="21" t="s">
        <v>200</v>
      </c>
      <c r="Q87">
        <v>-5</v>
      </c>
      <c r="R87" s="22">
        <f t="shared" si="1"/>
        <v>1</v>
      </c>
      <c r="U87" s="21" t="s">
        <v>200</v>
      </c>
      <c r="V87">
        <v>-5</v>
      </c>
      <c r="W87" s="22">
        <f t="shared" si="2"/>
        <v>3</v>
      </c>
      <c r="Y87" s="21" t="s">
        <v>126</v>
      </c>
      <c r="Z87">
        <v>3</v>
      </c>
      <c r="AA87" s="22">
        <f t="shared" si="3"/>
        <v>3</v>
      </c>
      <c r="AC87" s="21" t="s">
        <v>126</v>
      </c>
      <c r="AD87">
        <v>3</v>
      </c>
      <c r="AE87" s="22">
        <f t="shared" si="4"/>
        <v>3</v>
      </c>
      <c r="AG87" s="21" t="s">
        <v>126</v>
      </c>
      <c r="AH87">
        <v>3</v>
      </c>
      <c r="AI87" s="22">
        <f t="shared" si="5"/>
        <v>0</v>
      </c>
      <c r="AK87" s="21" t="s">
        <v>126</v>
      </c>
      <c r="AL87">
        <v>3</v>
      </c>
      <c r="AM87" s="22">
        <f t="shared" si="6"/>
        <v>12</v>
      </c>
    </row>
    <row r="88" spans="1:39" x14ac:dyDescent="0.25">
      <c r="A88" s="21" t="s">
        <v>201</v>
      </c>
      <c r="B88">
        <v>-10</v>
      </c>
      <c r="C88" s="22">
        <f t="shared" si="7"/>
        <v>1</v>
      </c>
      <c r="F88" s="21" t="s">
        <v>201</v>
      </c>
      <c r="G88">
        <v>-10</v>
      </c>
      <c r="H88" s="22">
        <f t="shared" si="8"/>
        <v>0</v>
      </c>
      <c r="K88" s="21" t="s">
        <v>201</v>
      </c>
      <c r="L88">
        <v>-10</v>
      </c>
      <c r="M88" s="22">
        <f t="shared" si="0"/>
        <v>2</v>
      </c>
      <c r="P88" s="21" t="s">
        <v>201</v>
      </c>
      <c r="Q88">
        <v>-10</v>
      </c>
      <c r="R88" s="22">
        <f t="shared" si="1"/>
        <v>0</v>
      </c>
      <c r="U88" s="21" t="s">
        <v>201</v>
      </c>
      <c r="V88">
        <v>-10</v>
      </c>
      <c r="W88" s="22">
        <f t="shared" si="2"/>
        <v>1</v>
      </c>
      <c r="Y88" s="21" t="s">
        <v>127</v>
      </c>
      <c r="Z88">
        <v>0</v>
      </c>
      <c r="AA88" s="22">
        <f t="shared" si="3"/>
        <v>0</v>
      </c>
      <c r="AC88" s="21" t="s">
        <v>127</v>
      </c>
      <c r="AD88">
        <v>0</v>
      </c>
      <c r="AE88" s="22">
        <f t="shared" si="4"/>
        <v>0</v>
      </c>
      <c r="AG88" s="21" t="s">
        <v>127</v>
      </c>
      <c r="AH88">
        <v>0</v>
      </c>
      <c r="AI88" s="22">
        <f t="shared" si="5"/>
        <v>0</v>
      </c>
      <c r="AK88" s="21" t="s">
        <v>127</v>
      </c>
      <c r="AL88">
        <v>0</v>
      </c>
      <c r="AM88" s="22">
        <f t="shared" si="6"/>
        <v>0</v>
      </c>
    </row>
    <row r="89" spans="1:39" x14ac:dyDescent="0.25">
      <c r="A89" s="21" t="s">
        <v>202</v>
      </c>
      <c r="B89">
        <v>-15</v>
      </c>
      <c r="C89" s="22">
        <f t="shared" si="7"/>
        <v>0</v>
      </c>
      <c r="F89" s="21" t="s">
        <v>202</v>
      </c>
      <c r="G89">
        <v>-15</v>
      </c>
      <c r="H89" s="22">
        <f t="shared" si="8"/>
        <v>0</v>
      </c>
      <c r="K89" s="21" t="s">
        <v>202</v>
      </c>
      <c r="L89">
        <v>-15</v>
      </c>
      <c r="M89" s="22">
        <f t="shared" si="0"/>
        <v>1</v>
      </c>
      <c r="P89" s="21" t="s">
        <v>202</v>
      </c>
      <c r="Q89">
        <v>-15</v>
      </c>
      <c r="R89" s="22">
        <f t="shared" si="1"/>
        <v>0</v>
      </c>
      <c r="U89" s="21" t="s">
        <v>202</v>
      </c>
      <c r="V89">
        <v>-15</v>
      </c>
      <c r="W89" s="22">
        <f t="shared" si="2"/>
        <v>0</v>
      </c>
      <c r="Y89" s="21" t="s">
        <v>128</v>
      </c>
      <c r="Z89">
        <v>-3</v>
      </c>
      <c r="AA89" s="22">
        <f t="shared" si="3"/>
        <v>0</v>
      </c>
      <c r="AC89" s="21" t="s">
        <v>128</v>
      </c>
      <c r="AD89">
        <v>-3</v>
      </c>
      <c r="AE89" s="22">
        <f t="shared" si="4"/>
        <v>0</v>
      </c>
      <c r="AG89" s="21" t="s">
        <v>128</v>
      </c>
      <c r="AH89">
        <v>-3</v>
      </c>
      <c r="AI89" s="22">
        <f t="shared" si="5"/>
        <v>0</v>
      </c>
      <c r="AK89" s="21" t="s">
        <v>128</v>
      </c>
      <c r="AL89">
        <v>-3</v>
      </c>
      <c r="AM89" s="22">
        <f t="shared" si="6"/>
        <v>0</v>
      </c>
    </row>
    <row r="90" spans="1:39" x14ac:dyDescent="0.25">
      <c r="A90" s="21" t="s">
        <v>203</v>
      </c>
      <c r="B90">
        <v>-20</v>
      </c>
      <c r="C90" s="22">
        <f t="shared" si="7"/>
        <v>0</v>
      </c>
      <c r="F90" s="21" t="s">
        <v>203</v>
      </c>
      <c r="G90">
        <v>-20</v>
      </c>
      <c r="H90" s="22">
        <f t="shared" si="8"/>
        <v>0</v>
      </c>
      <c r="K90" s="21" t="s">
        <v>203</v>
      </c>
      <c r="L90">
        <v>-20</v>
      </c>
      <c r="M90" s="22">
        <f t="shared" si="0"/>
        <v>0</v>
      </c>
      <c r="P90" s="21" t="s">
        <v>203</v>
      </c>
      <c r="Q90">
        <v>-20</v>
      </c>
      <c r="R90" s="22">
        <f t="shared" si="1"/>
        <v>0</v>
      </c>
      <c r="U90" s="21" t="s">
        <v>203</v>
      </c>
      <c r="V90">
        <v>-20</v>
      </c>
      <c r="W90" s="22">
        <f t="shared" si="2"/>
        <v>0</v>
      </c>
      <c r="Y90" s="21" t="s">
        <v>129</v>
      </c>
      <c r="Z90">
        <v>-6</v>
      </c>
      <c r="AA90" s="22">
        <f t="shared" si="3"/>
        <v>0</v>
      </c>
      <c r="AC90" s="21" t="s">
        <v>129</v>
      </c>
      <c r="AD90">
        <v>-6</v>
      </c>
      <c r="AE90" s="22">
        <f t="shared" si="4"/>
        <v>0</v>
      </c>
      <c r="AG90" s="21" t="s">
        <v>129</v>
      </c>
      <c r="AH90">
        <v>-6</v>
      </c>
      <c r="AI90" s="22">
        <f t="shared" si="5"/>
        <v>0</v>
      </c>
      <c r="AK90" s="21" t="s">
        <v>129</v>
      </c>
      <c r="AL90">
        <v>-6</v>
      </c>
      <c r="AM90" s="22">
        <f t="shared" si="6"/>
        <v>0</v>
      </c>
    </row>
    <row r="91" spans="1:39" x14ac:dyDescent="0.25">
      <c r="A91" s="21" t="s">
        <v>204</v>
      </c>
      <c r="B91">
        <v>-25</v>
      </c>
      <c r="C91" s="22">
        <f t="shared" si="7"/>
        <v>0</v>
      </c>
      <c r="F91" s="21" t="s">
        <v>204</v>
      </c>
      <c r="G91">
        <v>-25</v>
      </c>
      <c r="H91" s="22">
        <f t="shared" si="8"/>
        <v>0</v>
      </c>
      <c r="K91" s="21" t="s">
        <v>204</v>
      </c>
      <c r="L91">
        <v>-25</v>
      </c>
      <c r="M91" s="22">
        <f t="shared" si="0"/>
        <v>0</v>
      </c>
      <c r="P91" s="21" t="s">
        <v>204</v>
      </c>
      <c r="Q91">
        <v>-25</v>
      </c>
      <c r="R91" s="22">
        <f t="shared" si="1"/>
        <v>0</v>
      </c>
      <c r="U91" s="21" t="s">
        <v>204</v>
      </c>
      <c r="V91">
        <v>-25</v>
      </c>
      <c r="W91" s="22">
        <f t="shared" si="2"/>
        <v>0</v>
      </c>
      <c r="Y91" s="21" t="s">
        <v>130</v>
      </c>
      <c r="Z91">
        <v>-9</v>
      </c>
      <c r="AA91" s="22">
        <f t="shared" si="3"/>
        <v>0</v>
      </c>
      <c r="AC91" s="21" t="s">
        <v>130</v>
      </c>
      <c r="AD91">
        <v>-9</v>
      </c>
      <c r="AE91" s="22">
        <f t="shared" si="4"/>
        <v>0</v>
      </c>
      <c r="AG91" s="21" t="s">
        <v>130</v>
      </c>
      <c r="AH91">
        <v>-9</v>
      </c>
      <c r="AI91" s="22">
        <f t="shared" si="5"/>
        <v>0</v>
      </c>
      <c r="AK91" s="21" t="s">
        <v>130</v>
      </c>
      <c r="AL91">
        <v>-9</v>
      </c>
      <c r="AM91" s="22">
        <f t="shared" si="6"/>
        <v>0</v>
      </c>
    </row>
    <row r="93" spans="1:39" x14ac:dyDescent="0.25">
      <c r="U93">
        <f t="shared" ref="U93:U106" si="9">NORMDIST(V76+2.5,W$40,W$41,)*200</f>
        <v>6.0084097986807391E-5</v>
      </c>
    </row>
    <row r="94" spans="1:39" x14ac:dyDescent="0.25">
      <c r="U94">
        <f t="shared" si="9"/>
        <v>7.9027212631470811E-4</v>
      </c>
    </row>
    <row r="95" spans="1:39" x14ac:dyDescent="0.25">
      <c r="U95">
        <f t="shared" si="9"/>
        <v>7.5956376095299002E-3</v>
      </c>
    </row>
    <row r="96" spans="1:39" x14ac:dyDescent="0.25">
      <c r="U96">
        <f t="shared" si="9"/>
        <v>5.3348506002673886E-2</v>
      </c>
    </row>
    <row r="97" spans="21:21" x14ac:dyDescent="0.25">
      <c r="U97">
        <f t="shared" si="9"/>
        <v>0.27381090505053746</v>
      </c>
    </row>
    <row r="98" spans="21:21" x14ac:dyDescent="0.25">
      <c r="U98">
        <f t="shared" si="9"/>
        <v>1.0269508844983759</v>
      </c>
    </row>
    <row r="99" spans="21:21" x14ac:dyDescent="0.25">
      <c r="U99">
        <f t="shared" si="9"/>
        <v>2.814615398565302</v>
      </c>
    </row>
    <row r="100" spans="21:21" x14ac:dyDescent="0.25">
      <c r="U100">
        <f t="shared" si="9"/>
        <v>5.6371410136636966</v>
      </c>
    </row>
    <row r="101" spans="21:21" x14ac:dyDescent="0.25">
      <c r="U101">
        <f t="shared" si="9"/>
        <v>8.2502895733010391</v>
      </c>
    </row>
    <row r="102" spans="21:21" x14ac:dyDescent="0.25">
      <c r="U102">
        <f t="shared" si="9"/>
        <v>8.8236838382352456</v>
      </c>
    </row>
    <row r="103" spans="21:21" x14ac:dyDescent="0.25">
      <c r="U103">
        <f t="shared" si="9"/>
        <v>6.8960617004476683</v>
      </c>
    </row>
    <row r="104" spans="21:21" x14ac:dyDescent="0.25">
      <c r="U104">
        <f t="shared" si="9"/>
        <v>3.9384269277534281</v>
      </c>
    </row>
    <row r="105" spans="21:21" x14ac:dyDescent="0.25">
      <c r="U105">
        <f t="shared" si="9"/>
        <v>1.6436710243353851</v>
      </c>
    </row>
    <row r="106" spans="21:21" x14ac:dyDescent="0.25">
      <c r="U106">
        <f t="shared" si="9"/>
        <v>0.50127663223364449</v>
      </c>
    </row>
  </sheetData>
  <conditionalFormatting sqref="C5">
    <cfRule type="cellIs" dxfId="9" priority="10" stopIfTrue="1" operator="greaterThan">
      <formula>$J5</formula>
    </cfRule>
  </conditionalFormatting>
  <conditionalFormatting sqref="C6:C56">
    <cfRule type="cellIs" dxfId="8" priority="9" stopIfTrue="1" operator="greaterThan">
      <formula>$J6</formula>
    </cfRule>
  </conditionalFormatting>
  <conditionalFormatting sqref="H6:H54">
    <cfRule type="cellIs" dxfId="7" priority="5" stopIfTrue="1" operator="greaterThan">
      <formula>$J6</formula>
    </cfRule>
  </conditionalFormatting>
  <conditionalFormatting sqref="M5">
    <cfRule type="cellIs" dxfId="6" priority="8" stopIfTrue="1" operator="greaterThan">
      <formula>$J5</formula>
    </cfRule>
  </conditionalFormatting>
  <conditionalFormatting sqref="M6:M62">
    <cfRule type="cellIs" dxfId="5" priority="7" stopIfTrue="1" operator="greaterThan">
      <formula>$J6</formula>
    </cfRule>
  </conditionalFormatting>
  <conditionalFormatting sqref="H5">
    <cfRule type="cellIs" dxfId="4" priority="6" stopIfTrue="1" operator="greaterThan">
      <formula>$J5</formula>
    </cfRule>
  </conditionalFormatting>
  <conditionalFormatting sqref="R5">
    <cfRule type="cellIs" dxfId="3" priority="4" stopIfTrue="1" operator="greaterThan">
      <formula>$J5</formula>
    </cfRule>
  </conditionalFormatting>
  <conditionalFormatting sqref="R6:R68">
    <cfRule type="cellIs" dxfId="2" priority="3" stopIfTrue="1" operator="greaterThan">
      <formula>$J6</formula>
    </cfRule>
  </conditionalFormatting>
  <conditionalFormatting sqref="W5">
    <cfRule type="cellIs" dxfId="1" priority="2" stopIfTrue="1" operator="greaterThan">
      <formula>$J5</formula>
    </cfRule>
  </conditionalFormatting>
  <conditionalFormatting sqref="W6:W38">
    <cfRule type="cellIs" dxfId="0" priority="1" stopIfTrue="1" operator="greaterThan">
      <formula>$J6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E39"/>
  <sheetViews>
    <sheetView workbookViewId="0">
      <selection activeCell="K18" sqref="K18"/>
    </sheetView>
  </sheetViews>
  <sheetFormatPr defaultRowHeight="15" x14ac:dyDescent="0.25"/>
  <cols>
    <col min="4" max="4" width="0" hidden="1" customWidth="1"/>
  </cols>
  <sheetData>
    <row r="1" spans="2:3" x14ac:dyDescent="0.25">
      <c r="B1" t="s">
        <v>209</v>
      </c>
    </row>
    <row r="2" spans="2:3" ht="15.75" x14ac:dyDescent="0.25">
      <c r="B2" s="100" t="s">
        <v>153</v>
      </c>
    </row>
    <row r="3" spans="2:3" ht="15.75" x14ac:dyDescent="0.25">
      <c r="B3" s="100"/>
    </row>
    <row r="4" spans="2:3" ht="15.75" x14ac:dyDescent="0.25">
      <c r="B4" s="100"/>
    </row>
    <row r="5" spans="2:3" ht="15.75" x14ac:dyDescent="0.25">
      <c r="B5" s="100"/>
      <c r="C5" t="s">
        <v>213</v>
      </c>
    </row>
    <row r="6" spans="2:3" ht="15.75" x14ac:dyDescent="0.25">
      <c r="B6" s="100"/>
      <c r="C6" t="s">
        <v>214</v>
      </c>
    </row>
    <row r="8" spans="2:3" x14ac:dyDescent="0.25">
      <c r="C8" t="s">
        <v>93</v>
      </c>
    </row>
    <row r="9" spans="2:3" x14ac:dyDescent="0.25">
      <c r="C9" t="s">
        <v>210</v>
      </c>
    </row>
    <row r="10" spans="2:3" x14ac:dyDescent="0.25">
      <c r="C10" t="s">
        <v>94</v>
      </c>
    </row>
    <row r="11" spans="2:3" x14ac:dyDescent="0.25">
      <c r="C11" t="s">
        <v>211</v>
      </c>
    </row>
    <row r="12" spans="2:3" x14ac:dyDescent="0.25">
      <c r="C12" t="s">
        <v>212</v>
      </c>
    </row>
    <row r="14" spans="2:3" x14ac:dyDescent="0.25">
      <c r="C14" s="13" t="s">
        <v>155</v>
      </c>
    </row>
    <row r="15" spans="2:3" x14ac:dyDescent="0.25">
      <c r="C15" t="s">
        <v>95</v>
      </c>
    </row>
    <row r="17" spans="3:5" x14ac:dyDescent="0.25">
      <c r="C17" t="s">
        <v>156</v>
      </c>
    </row>
    <row r="20" spans="3:5" x14ac:dyDescent="0.25">
      <c r="C20" s="6" t="s">
        <v>154</v>
      </c>
      <c r="E20" s="6" t="s">
        <v>96</v>
      </c>
    </row>
    <row r="21" spans="3:5" x14ac:dyDescent="0.25">
      <c r="C21">
        <v>0.1</v>
      </c>
      <c r="D21">
        <v>1</v>
      </c>
      <c r="E21" s="5">
        <f t="shared" ref="E21:E39" si="0">1-(0.5^(C21/6))</f>
        <v>1.148597964710385E-2</v>
      </c>
    </row>
    <row r="22" spans="3:5" x14ac:dyDescent="0.25">
      <c r="C22">
        <v>0.2</v>
      </c>
      <c r="D22">
        <v>2</v>
      </c>
      <c r="E22" s="5">
        <f t="shared" si="0"/>
        <v>2.2840031565754093E-2</v>
      </c>
    </row>
    <row r="23" spans="3:5" x14ac:dyDescent="0.25">
      <c r="C23">
        <v>0.5</v>
      </c>
      <c r="D23">
        <v>6</v>
      </c>
      <c r="E23" s="5">
        <f t="shared" si="0"/>
        <v>5.6125687318306472E-2</v>
      </c>
    </row>
    <row r="24" spans="3:5" x14ac:dyDescent="0.25">
      <c r="C24">
        <v>1</v>
      </c>
      <c r="D24">
        <v>11</v>
      </c>
      <c r="E24" s="5">
        <f t="shared" si="0"/>
        <v>0.10910128185966073</v>
      </c>
    </row>
    <row r="25" spans="3:5" x14ac:dyDescent="0.25">
      <c r="C25">
        <v>1.5</v>
      </c>
      <c r="D25">
        <v>16</v>
      </c>
      <c r="E25" s="5">
        <f t="shared" si="0"/>
        <v>0.1591035847462855</v>
      </c>
    </row>
    <row r="26" spans="3:5" x14ac:dyDescent="0.25">
      <c r="C26">
        <v>2</v>
      </c>
      <c r="D26">
        <v>21</v>
      </c>
      <c r="E26" s="5">
        <f t="shared" si="0"/>
        <v>0.20629947401590021</v>
      </c>
    </row>
    <row r="27" spans="3:5" x14ac:dyDescent="0.25">
      <c r="C27">
        <v>2.5</v>
      </c>
      <c r="D27">
        <v>25</v>
      </c>
      <c r="E27" s="5">
        <f t="shared" si="0"/>
        <v>0.25084646156165924</v>
      </c>
    </row>
    <row r="28" spans="3:5" x14ac:dyDescent="0.25">
      <c r="C28">
        <v>3</v>
      </c>
      <c r="D28">
        <v>29</v>
      </c>
      <c r="E28" s="5">
        <f t="shared" si="0"/>
        <v>0.29289321881345243</v>
      </c>
    </row>
    <row r="29" spans="3:5" x14ac:dyDescent="0.25">
      <c r="C29">
        <v>4</v>
      </c>
      <c r="D29">
        <v>37</v>
      </c>
      <c r="E29" s="5">
        <f t="shared" si="0"/>
        <v>0.3700394750525634</v>
      </c>
    </row>
    <row r="30" spans="3:5" x14ac:dyDescent="0.25">
      <c r="C30">
        <v>5</v>
      </c>
      <c r="D30">
        <v>44</v>
      </c>
      <c r="E30" s="5">
        <f t="shared" si="0"/>
        <v>0.43876897584531349</v>
      </c>
    </row>
    <row r="31" spans="3:5" x14ac:dyDescent="0.25">
      <c r="C31" s="40">
        <v>6</v>
      </c>
      <c r="D31" s="40">
        <v>50</v>
      </c>
      <c r="E31" s="10">
        <f t="shared" si="0"/>
        <v>0.5</v>
      </c>
    </row>
    <row r="32" spans="3:5" x14ac:dyDescent="0.25">
      <c r="C32">
        <v>9</v>
      </c>
      <c r="D32">
        <v>65</v>
      </c>
      <c r="E32" s="5">
        <f t="shared" si="0"/>
        <v>0.64644660940672627</v>
      </c>
    </row>
    <row r="33" spans="3:5" x14ac:dyDescent="0.25">
      <c r="C33">
        <v>10</v>
      </c>
      <c r="D33">
        <v>69</v>
      </c>
      <c r="E33" s="5">
        <f t="shared" si="0"/>
        <v>0.68501973752628165</v>
      </c>
    </row>
    <row r="34" spans="3:5" x14ac:dyDescent="0.25">
      <c r="C34">
        <v>12</v>
      </c>
      <c r="D34">
        <v>75</v>
      </c>
      <c r="E34" s="5">
        <f t="shared" si="0"/>
        <v>0.75</v>
      </c>
    </row>
    <row r="35" spans="3:5" x14ac:dyDescent="0.25">
      <c r="C35">
        <v>15</v>
      </c>
      <c r="D35">
        <v>82</v>
      </c>
      <c r="E35" s="5">
        <f t="shared" si="0"/>
        <v>0.82322330470336313</v>
      </c>
    </row>
    <row r="36" spans="3:5" x14ac:dyDescent="0.25">
      <c r="C36">
        <v>18</v>
      </c>
      <c r="D36">
        <v>88</v>
      </c>
      <c r="E36" s="5">
        <f t="shared" si="0"/>
        <v>0.875</v>
      </c>
    </row>
    <row r="37" spans="3:5" x14ac:dyDescent="0.25">
      <c r="C37" s="40">
        <v>20</v>
      </c>
      <c r="D37" s="40">
        <v>90</v>
      </c>
      <c r="E37" s="10">
        <f t="shared" si="0"/>
        <v>0.90078743425198748</v>
      </c>
    </row>
    <row r="38" spans="3:5" x14ac:dyDescent="0.25">
      <c r="C38">
        <v>24</v>
      </c>
      <c r="D38">
        <v>94</v>
      </c>
      <c r="E38" s="5">
        <f t="shared" si="0"/>
        <v>0.9375</v>
      </c>
    </row>
    <row r="39" spans="3:5" x14ac:dyDescent="0.25">
      <c r="C39">
        <v>30</v>
      </c>
      <c r="D39">
        <v>97</v>
      </c>
      <c r="E39" s="5">
        <f t="shared" si="0"/>
        <v>0.96875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89"/>
  <sheetViews>
    <sheetView topLeftCell="O1" zoomScale="130" zoomScaleNormal="130" workbookViewId="0">
      <selection activeCell="AA26" sqref="AA26"/>
    </sheetView>
  </sheetViews>
  <sheetFormatPr defaultRowHeight="15" x14ac:dyDescent="0.25"/>
  <cols>
    <col min="1" max="1" width="20.42578125" customWidth="1"/>
    <col min="2" max="9" width="6" customWidth="1"/>
    <col min="10" max="13" width="7.7109375" customWidth="1"/>
  </cols>
  <sheetData>
    <row r="3" spans="1:13" x14ac:dyDescent="0.25">
      <c r="J3">
        <v>2009</v>
      </c>
      <c r="K3">
        <v>2010</v>
      </c>
      <c r="L3">
        <v>2011</v>
      </c>
      <c r="M3">
        <v>2012</v>
      </c>
    </row>
    <row r="4" spans="1:13" ht="59.25" thickBot="1" x14ac:dyDescent="0.3">
      <c r="B4" s="112" t="s">
        <v>181</v>
      </c>
      <c r="C4" s="112" t="s">
        <v>182</v>
      </c>
      <c r="D4" s="112" t="s">
        <v>183</v>
      </c>
      <c r="E4" s="112" t="s">
        <v>184</v>
      </c>
      <c r="F4" s="112" t="s">
        <v>172</v>
      </c>
      <c r="G4" s="112" t="s">
        <v>173</v>
      </c>
      <c r="H4" s="112" t="s">
        <v>174</v>
      </c>
      <c r="I4" s="112" t="s">
        <v>175</v>
      </c>
      <c r="J4" s="137" t="s">
        <v>176</v>
      </c>
      <c r="K4" s="137" t="s">
        <v>177</v>
      </c>
      <c r="L4" s="137" t="s">
        <v>178</v>
      </c>
      <c r="M4" s="137" t="s">
        <v>179</v>
      </c>
    </row>
    <row r="5" spans="1:13" x14ac:dyDescent="0.25">
      <c r="A5" t="s">
        <v>33</v>
      </c>
      <c r="B5" s="113">
        <f>MATCH(A5,'OPR Event Data'!$S$23:$S$75,0)</f>
        <v>37</v>
      </c>
      <c r="C5" s="114">
        <f>MATCH(A5,'OPR Event Data'!$M$23:$M$77,0)</f>
        <v>24</v>
      </c>
      <c r="D5" s="114">
        <f>MATCH(Trends!A5,'OPR Event Data'!$G$23:$G$85,0)</f>
        <v>36</v>
      </c>
      <c r="E5" s="115">
        <f>MATCH(A5,'OPR Event Data'!$A$23:$A$96,0)</f>
        <v>63</v>
      </c>
      <c r="F5" s="121">
        <f>INDEX('OPR Event Data'!V$23:V$75,Trends!B5)</f>
        <v>0.13664237379080138</v>
      </c>
      <c r="G5" s="122">
        <f>INDEX('OPR Event Data'!P$23:P$77,Trends!C5)</f>
        <v>0.1884665217790569</v>
      </c>
      <c r="H5" s="122">
        <f>INDEX('OPR Event Data'!J$23:J$85,Trends!D5)</f>
        <v>0.16694823611314794</v>
      </c>
      <c r="I5" s="123">
        <f>INDEX('OPR Event Data'!D$23:D$96,Trends!E5)</f>
        <v>9.3885128816413282E-2</v>
      </c>
      <c r="J5" s="129">
        <f>INDEX('OPR Event Data'!T$23:T$96,Trends!B5)</f>
        <v>6.4332790831701789</v>
      </c>
      <c r="K5" s="130">
        <f>INDEX('OPR Event Data'!N$23:N$77,Trends!C5)</f>
        <v>-2.3983514573624345</v>
      </c>
      <c r="L5" s="130">
        <f>INDEX('OPR Event Data'!H$23:H$85,Trends!D5)</f>
        <v>-3.7630885156577447</v>
      </c>
      <c r="M5" s="131">
        <f>INDEX('OPR Event Data'!B$23:B$96,Trends!E5)</f>
        <v>-0.90604540867286709</v>
      </c>
    </row>
    <row r="6" spans="1:13" x14ac:dyDescent="0.25">
      <c r="A6" t="s">
        <v>73</v>
      </c>
      <c r="B6" s="116" t="e">
        <f>MATCH(A6,'OPR Event Data'!$S$23:$S$75,0)</f>
        <v>#N/A</v>
      </c>
      <c r="C6" s="9" t="e">
        <f>MATCH(A6,'OPR Event Data'!$M$23:$M$77,0)</f>
        <v>#N/A</v>
      </c>
      <c r="D6" s="9">
        <f>MATCH(Trends!A6,'OPR Event Data'!$G$23:$G$85,0)</f>
        <v>55</v>
      </c>
      <c r="E6" s="117">
        <f>MATCH(A6,'OPR Event Data'!$A$23:$A$96,0)</f>
        <v>70</v>
      </c>
      <c r="F6" s="124" t="e">
        <f>INDEX('OPR Event Data'!V$23:V$75,Trends!B6)</f>
        <v>#N/A</v>
      </c>
      <c r="G6" s="55" t="e">
        <f>INDEX('OPR Event Data'!P$23:P$77,Trends!C6)</f>
        <v>#N/A</v>
      </c>
      <c r="H6" s="55">
        <f>INDEX('OPR Event Data'!J$23:J$85,Trends!D6)</f>
        <v>5.1518490277536209E-2</v>
      </c>
      <c r="I6" s="125">
        <f>INDEX('OPR Event Data'!D$23:D$96,Trends!E6)</f>
        <v>3.7016213885557529E-2</v>
      </c>
      <c r="J6" s="132" t="e">
        <f>INDEX('OPR Event Data'!T$23:T$96,Trends!B6)</f>
        <v>#N/A</v>
      </c>
      <c r="K6" s="27" t="e">
        <f>INDEX('OPR Event Data'!N$23:N$77,Trends!C6)</f>
        <v>#N/A</v>
      </c>
      <c r="L6" s="27">
        <f>INDEX('OPR Event Data'!H$23:H$85,Trends!D6)</f>
        <v>-6.3101156166500783</v>
      </c>
      <c r="M6" s="133">
        <f>INDEX('OPR Event Data'!B$23:B$96,Trends!E6)</f>
        <v>-3.6868901996805259</v>
      </c>
    </row>
    <row r="7" spans="1:13" x14ac:dyDescent="0.25">
      <c r="A7" t="s">
        <v>49</v>
      </c>
      <c r="B7" s="116" t="e">
        <f>MATCH(A7,'OPR Event Data'!$S$23:$S$75,0)</f>
        <v>#N/A</v>
      </c>
      <c r="C7" s="9">
        <f>MATCH(A7,'OPR Event Data'!$M$23:$M$77,0)</f>
        <v>39</v>
      </c>
      <c r="D7" s="9">
        <f>MATCH(Trends!A7,'OPR Event Data'!$G$23:$G$85,0)</f>
        <v>9</v>
      </c>
      <c r="E7" s="117" t="e">
        <f>MATCH(A7,'OPR Event Data'!$A$23:$A$96,0)</f>
        <v>#N/A</v>
      </c>
      <c r="F7" s="124" t="e">
        <f>INDEX('OPR Event Data'!V$23:V$75,Trends!B7)</f>
        <v>#N/A</v>
      </c>
      <c r="G7" s="55">
        <f>INDEX('OPR Event Data'!P$23:P$77,Trends!C7)</f>
        <v>0.1071363613164534</v>
      </c>
      <c r="H7" s="55">
        <f>INDEX('OPR Event Data'!J$23:J$85,Trends!D7)</f>
        <v>0.34103822240919712</v>
      </c>
      <c r="I7" s="125" t="e">
        <f>INDEX('OPR Event Data'!D$23:D$96,Trends!E7)</f>
        <v>#N/A</v>
      </c>
      <c r="J7" s="132" t="e">
        <f>INDEX('OPR Event Data'!T$23:T$96,Trends!B7)</f>
        <v>#N/A</v>
      </c>
      <c r="K7" s="27">
        <f>INDEX('OPR Event Data'!N$23:N$77,Trends!C7)</f>
        <v>-3.2608844618456296</v>
      </c>
      <c r="L7" s="27">
        <f>INDEX('OPR Event Data'!H$23:H$85,Trends!D7)</f>
        <v>0.36048945713156022</v>
      </c>
      <c r="M7" s="133" t="e">
        <f>INDEX('OPR Event Data'!B$23:B$96,Trends!E7)</f>
        <v>#N/A</v>
      </c>
    </row>
    <row r="8" spans="1:13" x14ac:dyDescent="0.25">
      <c r="A8" t="s">
        <v>7</v>
      </c>
      <c r="B8" s="116">
        <f>MATCH(A8,'OPR Event Data'!$S$23:$S$75,0)</f>
        <v>5</v>
      </c>
      <c r="C8" s="9">
        <f>MATCH(A8,'OPR Event Data'!$M$23:$M$77,0)</f>
        <v>3</v>
      </c>
      <c r="D8" s="9">
        <f>MATCH(Trends!A8,'OPR Event Data'!$G$23:$G$85,0)</f>
        <v>6</v>
      </c>
      <c r="E8" s="117">
        <f>MATCH(A8,'OPR Event Data'!$A$23:$A$96,0)</f>
        <v>5</v>
      </c>
      <c r="F8" s="124">
        <f>INDEX('OPR Event Data'!V$23:V$75,Trends!B8)</f>
        <v>0.77163192163945915</v>
      </c>
      <c r="G8" s="55">
        <f>INDEX('OPR Event Data'!P$23:P$77,Trends!C8)</f>
        <v>0.71442538361591235</v>
      </c>
      <c r="H8" s="55">
        <f>INDEX('OPR Event Data'!J$23:J$85,Trends!D8)</f>
        <v>0.54850813789473463</v>
      </c>
      <c r="I8" s="125">
        <f>INDEX('OPR Event Data'!D$23:D$96,Trends!E8)</f>
        <v>0.62434352953314909</v>
      </c>
      <c r="J8" s="132">
        <f>INDEX('OPR Event Data'!T$23:T$96,Trends!B8)</f>
        <v>5.826360909295909</v>
      </c>
      <c r="K8" s="27">
        <f>INDEX('OPR Event Data'!N$23:N$77,Trends!C8)</f>
        <v>3.0140763379937701</v>
      </c>
      <c r="L8" s="27">
        <f>INDEX('OPR Event Data'!H$23:H$85,Trends!D8)</f>
        <v>2.7261883996461114</v>
      </c>
      <c r="M8" s="133">
        <f>INDEX('OPR Event Data'!B$23:B$96,Trends!E8)</f>
        <v>3.6842833661581893</v>
      </c>
    </row>
    <row r="9" spans="1:13" x14ac:dyDescent="0.25">
      <c r="A9" t="s">
        <v>53</v>
      </c>
      <c r="B9" s="116">
        <f>MATCH(A9,'OPR Event Data'!$S$23:$S$75,0)</f>
        <v>43</v>
      </c>
      <c r="C9" s="9">
        <f>MATCH(A9,'OPR Event Data'!$M$23:$M$77,0)</f>
        <v>43</v>
      </c>
      <c r="D9" s="9">
        <f>MATCH(Trends!A9,'OPR Event Data'!$G$23:$G$85,0)</f>
        <v>63</v>
      </c>
      <c r="E9" s="117">
        <f>MATCH(A9,'OPR Event Data'!$A$23:$A$96,0)</f>
        <v>55</v>
      </c>
      <c r="F9" s="124">
        <f>INDEX('OPR Event Data'!V$23:V$75,Trends!B9)</f>
        <v>9.0475742474305468E-2</v>
      </c>
      <c r="G9" s="55">
        <f>INDEX('OPR Event Data'!P$23:P$77,Trends!C9)</f>
        <v>8.2131210021744047E-2</v>
      </c>
      <c r="H9" s="55">
        <f>INDEX('OPR Event Data'!J$23:J$85,Trends!D9)</f>
        <v>0</v>
      </c>
      <c r="I9" s="125">
        <f>INDEX('OPR Event Data'!D$23:D$96,Trends!E9)</f>
        <v>0.12684489431403659</v>
      </c>
      <c r="J9" s="132">
        <f>INDEX('OPR Event Data'!T$23:T$96,Trends!B9)</f>
        <v>2.2661993923682484</v>
      </c>
      <c r="K9" s="27">
        <f>INDEX('OPR Event Data'!N$23:N$77,Trends!C9)</f>
        <v>-2.7794963954012362</v>
      </c>
      <c r="L9" s="27">
        <f>INDEX('OPR Event Data'!H$23:H$85,Trends!D9)</f>
        <v>-5.8063180857183161</v>
      </c>
      <c r="M9" s="133">
        <f>INDEX('OPR Event Data'!B$23:B$96,Trends!E9)</f>
        <v>-0.66919754271401266</v>
      </c>
    </row>
    <row r="10" spans="1:13" x14ac:dyDescent="0.25">
      <c r="A10" t="s">
        <v>34</v>
      </c>
      <c r="B10" s="116">
        <f>MATCH(A10,'OPR Event Data'!$S$23:$S$75,0)</f>
        <v>25</v>
      </c>
      <c r="C10" s="9">
        <f>MATCH(A10,'OPR Event Data'!$M$23:$M$77,0)</f>
        <v>30</v>
      </c>
      <c r="D10" s="9">
        <f>MATCH(Trends!A10,'OPR Event Data'!$G$23:$G$85,0)</f>
        <v>29</v>
      </c>
      <c r="E10" s="117">
        <f>MATCH(A10,'OPR Event Data'!$A$23:$A$96,0)</f>
        <v>46</v>
      </c>
      <c r="F10" s="124">
        <f>INDEX('OPR Event Data'!V$23:V$75,Trends!B10)</f>
        <v>0.25574492662398751</v>
      </c>
      <c r="G10" s="55">
        <f>INDEX('OPR Event Data'!P$23:P$77,Trends!C10)</f>
        <v>0.14815129878248204</v>
      </c>
      <c r="H10" s="55">
        <f>INDEX('OPR Event Data'!J$23:J$85,Trends!D10)</f>
        <v>0.1893129016903356</v>
      </c>
      <c r="I10" s="125">
        <f>INDEX('OPR Event Data'!D$23:D$96,Trends!E10)</f>
        <v>0.15711983461034296</v>
      </c>
      <c r="J10" s="132">
        <f>INDEX('OPR Event Data'!T$23:T$96,Trends!B10)</f>
        <v>5.2688286591657754</v>
      </c>
      <c r="K10" s="27">
        <f>INDEX('OPR Event Data'!N$23:N$77,Trends!C10)</f>
        <v>-0.69517056252280307</v>
      </c>
      <c r="L10" s="27">
        <f>INDEX('OPR Event Data'!H$23:H$85,Trends!D10)</f>
        <v>-1.1866181297366725</v>
      </c>
      <c r="M10" s="133">
        <f>INDEX('OPR Event Data'!B$23:B$96,Trends!E10)</f>
        <v>0.7247262993889596</v>
      </c>
    </row>
    <row r="11" spans="1:13" x14ac:dyDescent="0.25">
      <c r="A11" t="s">
        <v>31</v>
      </c>
      <c r="B11" s="116">
        <f>MATCH(A11,'OPR Event Data'!$S$23:$S$75,0)</f>
        <v>22</v>
      </c>
      <c r="C11" s="9">
        <f>MATCH(A11,'OPR Event Data'!$M$23:$M$77,0)</f>
        <v>51</v>
      </c>
      <c r="D11" s="9">
        <f>MATCH(Trends!A11,'OPR Event Data'!$G$23:$G$85,0)</f>
        <v>39</v>
      </c>
      <c r="E11" s="117">
        <f>MATCH(A11,'OPR Event Data'!$A$23:$A$96,0)</f>
        <v>65</v>
      </c>
      <c r="F11" s="124">
        <f>INDEX('OPR Event Data'!V$23:V$75,Trends!B11)</f>
        <v>0.26507824256589629</v>
      </c>
      <c r="G11" s="55">
        <f>INDEX('OPR Event Data'!P$23:P$77,Trends!C11)</f>
        <v>5.1961504963343313E-2</v>
      </c>
      <c r="H11" s="55">
        <f>INDEX('OPR Event Data'!J$23:J$85,Trends!D11)</f>
        <v>0.15003626340959891</v>
      </c>
      <c r="I11" s="125">
        <f>INDEX('OPR Event Data'!D$23:D$96,Trends!E11)</f>
        <v>8.8222975159784361E-2</v>
      </c>
      <c r="J11" s="132">
        <f>INDEX('OPR Event Data'!T$23:T$96,Trends!B11)</f>
        <v>5.6091749277899154</v>
      </c>
      <c r="K11" s="27">
        <f>INDEX('OPR Event Data'!N$23:N$77,Trends!C11)</f>
        <v>-2.8061660104224249</v>
      </c>
      <c r="L11" s="27">
        <f>INDEX('OPR Event Data'!H$23:H$85,Trends!D11)</f>
        <v>-3.1553655086158705</v>
      </c>
      <c r="M11" s="133">
        <f>INDEX('OPR Event Data'!B$23:B$96,Trends!E11)</f>
        <v>-1.8321271444521594</v>
      </c>
    </row>
    <row r="12" spans="1:13" x14ac:dyDescent="0.25">
      <c r="A12" t="s">
        <v>10</v>
      </c>
      <c r="B12" s="116">
        <f>MATCH(A12,'OPR Event Data'!$S$23:$S$75,0)</f>
        <v>8</v>
      </c>
      <c r="C12" s="9">
        <f>MATCH(A12,'OPR Event Data'!$M$23:$M$77,0)</f>
        <v>16</v>
      </c>
      <c r="D12" s="9">
        <f>MATCH(Trends!A12,'OPR Event Data'!$G$23:$G$85,0)</f>
        <v>37</v>
      </c>
      <c r="E12" s="117">
        <f>MATCH(A12,'OPR Event Data'!$A$23:$A$96,0)</f>
        <v>34</v>
      </c>
      <c r="F12" s="124">
        <f>INDEX('OPR Event Data'!V$23:V$75,Trends!B12)</f>
        <v>0.44670266564788991</v>
      </c>
      <c r="G12" s="55">
        <f>INDEX('OPR Event Data'!P$23:P$77,Trends!C12)</f>
        <v>0.23159432856717016</v>
      </c>
      <c r="H12" s="55">
        <f>INDEX('OPR Event Data'!J$23:J$85,Trends!D12)</f>
        <v>0.16567803023735486</v>
      </c>
      <c r="I12" s="125">
        <f>INDEX('OPR Event Data'!D$23:D$96,Trends!E12)</f>
        <v>0.20400336780366654</v>
      </c>
      <c r="J12" s="132">
        <f>INDEX('OPR Event Data'!T$23:T$96,Trends!B12)</f>
        <v>6.6988543091938375</v>
      </c>
      <c r="K12" s="27">
        <f>INDEX('OPR Event Data'!N$23:N$77,Trends!C12)</f>
        <v>0.4986011487525851</v>
      </c>
      <c r="L12" s="27">
        <f>INDEX('OPR Event Data'!H$23:H$85,Trends!D12)</f>
        <v>-3.0490261836089703</v>
      </c>
      <c r="M12" s="133">
        <f>INDEX('OPR Event Data'!B$23:B$96,Trends!E12)</f>
        <v>1.6243653492629242</v>
      </c>
    </row>
    <row r="13" spans="1:13" x14ac:dyDescent="0.25">
      <c r="A13" t="s">
        <v>32</v>
      </c>
      <c r="B13" s="116">
        <f>MATCH(A13,'OPR Event Data'!$S$23:$S$75,0)</f>
        <v>52</v>
      </c>
      <c r="C13" s="9">
        <f>MATCH(A13,'OPR Event Data'!$M$23:$M$77,0)</f>
        <v>23</v>
      </c>
      <c r="D13" s="9">
        <f>MATCH(Trends!A13,'OPR Event Data'!$G$23:$G$85,0)</f>
        <v>28</v>
      </c>
      <c r="E13" s="117">
        <f>MATCH(A13,'OPR Event Data'!$A$23:$A$96,0)</f>
        <v>32</v>
      </c>
      <c r="F13" s="124">
        <f>INDEX('OPR Event Data'!V$23:V$75,Trends!B13)</f>
        <v>7.3571019767038693E-3</v>
      </c>
      <c r="G13" s="55">
        <f>INDEX('OPR Event Data'!P$23:P$77,Trends!C13)</f>
        <v>0.1909581850216307</v>
      </c>
      <c r="H13" s="55">
        <f>INDEX('OPR Event Data'!J$23:J$85,Trends!D13)</f>
        <v>0.19144579514543308</v>
      </c>
      <c r="I13" s="125">
        <f>INDEX('OPR Event Data'!D$23:D$96,Trends!E13)</f>
        <v>0.23164964376763786</v>
      </c>
      <c r="J13" s="132">
        <f>INDEX('OPR Event Data'!T$23:T$96,Trends!B13)</f>
        <v>3.9064234195231466</v>
      </c>
      <c r="K13" s="27">
        <f>INDEX('OPR Event Data'!N$23:N$77,Trends!C13)</f>
        <v>-1.1238336376745111</v>
      </c>
      <c r="L13" s="27">
        <f>INDEX('OPR Event Data'!H$23:H$85,Trends!D13)</f>
        <v>-2.0881583456539539</v>
      </c>
      <c r="M13" s="133">
        <f>INDEX('OPR Event Data'!B$23:B$96,Trends!E13)</f>
        <v>-0.13698072387754495</v>
      </c>
    </row>
    <row r="14" spans="1:13" x14ac:dyDescent="0.25">
      <c r="A14" t="s">
        <v>42</v>
      </c>
      <c r="B14" s="116">
        <f>MATCH(A14,'OPR Event Data'!$S$23:$S$75,0)</f>
        <v>50</v>
      </c>
      <c r="C14" s="9">
        <f>MATCH(A14,'OPR Event Data'!$M$23:$M$77,0)</f>
        <v>32</v>
      </c>
      <c r="D14" s="9">
        <f>MATCH(Trends!A14,'OPR Event Data'!$G$23:$G$85,0)</f>
        <v>14</v>
      </c>
      <c r="E14" s="117">
        <f>MATCH(A14,'OPR Event Data'!$A$23:$A$96,0)</f>
        <v>30</v>
      </c>
      <c r="F14" s="124">
        <f>INDEX('OPR Event Data'!V$23:V$75,Trends!B14)</f>
        <v>3.9679232257225486E-2</v>
      </c>
      <c r="G14" s="55">
        <f>INDEX('OPR Event Data'!P$23:P$77,Trends!C14)</f>
        <v>0.14636096421055214</v>
      </c>
      <c r="H14" s="55">
        <f>INDEX('OPR Event Data'!J$23:J$85,Trends!D14)</f>
        <v>0.29700427625765469</v>
      </c>
      <c r="I14" s="125">
        <f>INDEX('OPR Event Data'!D$23:D$96,Trends!E14)</f>
        <v>0.24989780886068574</v>
      </c>
      <c r="J14" s="132">
        <f>INDEX('OPR Event Data'!T$23:T$96,Trends!B14)</f>
        <v>6.1456433005991462</v>
      </c>
      <c r="K14" s="27">
        <f>INDEX('OPR Event Data'!N$23:N$77,Trends!C14)</f>
        <v>-1.9549640757968829</v>
      </c>
      <c r="L14" s="27">
        <f>INDEX('OPR Event Data'!H$23:H$85,Trends!D14)</f>
        <v>-1.4332417307741774</v>
      </c>
      <c r="M14" s="133">
        <f>INDEX('OPR Event Data'!B$23:B$96,Trends!E14)</f>
        <v>0.90214364910231593</v>
      </c>
    </row>
    <row r="15" spans="1:13" x14ac:dyDescent="0.25">
      <c r="A15" t="s">
        <v>37</v>
      </c>
      <c r="B15" s="116">
        <f>MATCH(A15,'OPR Event Data'!$S$23:$S$75,0)</f>
        <v>27</v>
      </c>
      <c r="C15" s="9">
        <f>MATCH(A15,'OPR Event Data'!$M$23:$M$77,0)</f>
        <v>52</v>
      </c>
      <c r="D15" s="9" t="e">
        <f>MATCH(Trends!A15,'OPR Event Data'!$G$23:$G$85,0)</f>
        <v>#N/A</v>
      </c>
      <c r="E15" s="117" t="e">
        <f>MATCH(A15,'OPR Event Data'!$A$23:$A$96,0)</f>
        <v>#N/A</v>
      </c>
      <c r="F15" s="124">
        <f>INDEX('OPR Event Data'!V$23:V$75,Trends!B15)</f>
        <v>0.24084406490896479</v>
      </c>
      <c r="G15" s="55">
        <f>INDEX('OPR Event Data'!P$23:P$77,Trends!C15)</f>
        <v>5.0625178679989086E-2</v>
      </c>
      <c r="H15" s="55" t="e">
        <f>INDEX('OPR Event Data'!J$23:J$85,Trends!D15)</f>
        <v>#N/A</v>
      </c>
      <c r="I15" s="125" t="e">
        <f>INDEX('OPR Event Data'!D$23:D$96,Trends!E15)</f>
        <v>#N/A</v>
      </c>
      <c r="J15" s="132">
        <f>INDEX('OPR Event Data'!T$23:T$96,Trends!B15)</f>
        <v>4.1479840643785497</v>
      </c>
      <c r="K15" s="27">
        <f>INDEX('OPR Event Data'!N$23:N$77,Trends!C15)</f>
        <v>-4.1277446103153608</v>
      </c>
      <c r="L15" s="27" t="e">
        <f>INDEX('OPR Event Data'!H$23:H$85,Trends!D15)</f>
        <v>#N/A</v>
      </c>
      <c r="M15" s="133" t="e">
        <f>INDEX('OPR Event Data'!B$23:B$96,Trends!E15)</f>
        <v>#N/A</v>
      </c>
    </row>
    <row r="16" spans="1:13" x14ac:dyDescent="0.25">
      <c r="A16" t="s">
        <v>89</v>
      </c>
      <c r="B16" s="116" t="e">
        <f>MATCH(A16,'OPR Event Data'!$S$23:$S$75,0)</f>
        <v>#N/A</v>
      </c>
      <c r="C16" s="9" t="e">
        <f>MATCH(A16,'OPR Event Data'!$M$23:$M$77,0)</f>
        <v>#N/A</v>
      </c>
      <c r="D16" s="9" t="e">
        <f>MATCH(Trends!A16,'OPR Event Data'!$G$23:$G$85,0)</f>
        <v>#N/A</v>
      </c>
      <c r="E16" s="117">
        <f>MATCH(A16,'OPR Event Data'!$A$23:$A$96,0)</f>
        <v>10</v>
      </c>
      <c r="F16" s="124" t="e">
        <f>INDEX('OPR Event Data'!V$23:V$75,Trends!B16)</f>
        <v>#N/A</v>
      </c>
      <c r="G16" s="55" t="e">
        <f>INDEX('OPR Event Data'!P$23:P$77,Trends!C16)</f>
        <v>#N/A</v>
      </c>
      <c r="H16" s="55" t="e">
        <f>INDEX('OPR Event Data'!J$23:J$85,Trends!D16)</f>
        <v>#N/A</v>
      </c>
      <c r="I16" s="125">
        <f>INDEX('OPR Event Data'!D$23:D$96,Trends!E16)</f>
        <v>0.43590449605635773</v>
      </c>
      <c r="J16" s="132" t="e">
        <f>INDEX('OPR Event Data'!T$23:T$96,Trends!B16)</f>
        <v>#N/A</v>
      </c>
      <c r="K16" s="27" t="e">
        <f>INDEX('OPR Event Data'!N$23:N$77,Trends!C16)</f>
        <v>#N/A</v>
      </c>
      <c r="L16" s="27" t="e">
        <f>INDEX('OPR Event Data'!H$23:H$85,Trends!D16)</f>
        <v>#N/A</v>
      </c>
      <c r="M16" s="133">
        <f>INDEX('OPR Event Data'!B$23:B$96,Trends!E16)</f>
        <v>1.5634177032987688</v>
      </c>
    </row>
    <row r="17" spans="1:14" x14ac:dyDescent="0.25">
      <c r="A17" t="s">
        <v>22</v>
      </c>
      <c r="B17" s="116">
        <f>MATCH(A17,'OPR Event Data'!$S$23:$S$75,0)</f>
        <v>15</v>
      </c>
      <c r="C17" s="9">
        <f>MATCH(A17,'OPR Event Data'!$M$23:$M$77,0)</f>
        <v>33</v>
      </c>
      <c r="D17" s="9">
        <f>MATCH(Trends!A17,'OPR Event Data'!$G$23:$G$85,0)</f>
        <v>43</v>
      </c>
      <c r="E17" s="117">
        <f>MATCH(A17,'OPR Event Data'!$A$23:$A$96,0)</f>
        <v>64</v>
      </c>
      <c r="F17" s="124">
        <f>INDEX('OPR Event Data'!V$23:V$75,Trends!B17)</f>
        <v>0.3343214940943976</v>
      </c>
      <c r="G17" s="55">
        <f>INDEX('OPR Event Data'!P$23:P$77,Trends!C17)</f>
        <v>0.13745042559125112</v>
      </c>
      <c r="H17" s="55">
        <f>INDEX('OPR Event Data'!J$23:J$85,Trends!D17)</f>
        <v>0.10992391115282085</v>
      </c>
      <c r="I17" s="125">
        <f>INDEX('OPR Event Data'!D$23:D$96,Trends!E17)</f>
        <v>9.1376287474158588E-2</v>
      </c>
      <c r="J17" s="132">
        <f>INDEX('OPR Event Data'!T$23:T$96,Trends!B17)</f>
        <v>6.3071837280653043</v>
      </c>
      <c r="K17" s="27">
        <f>INDEX('OPR Event Data'!N$23:N$77,Trends!C17)</f>
        <v>-0.91299767051496061</v>
      </c>
      <c r="L17" s="27">
        <f>INDEX('OPR Event Data'!H$23:H$85,Trends!D17)</f>
        <v>-3.4100460867767342</v>
      </c>
      <c r="M17" s="133">
        <f>INDEX('OPR Event Data'!B$23:B$96,Trends!E17)</f>
        <v>-1.3693512827910674</v>
      </c>
    </row>
    <row r="18" spans="1:14" x14ac:dyDescent="0.25">
      <c r="A18" t="s">
        <v>80</v>
      </c>
      <c r="B18" s="116" t="e">
        <f>MATCH(A18,'OPR Event Data'!$S$23:$S$75,0)</f>
        <v>#N/A</v>
      </c>
      <c r="C18" s="9" t="e">
        <f>MATCH(A18,'OPR Event Data'!$M$23:$M$77,0)</f>
        <v>#N/A</v>
      </c>
      <c r="D18" s="9" t="e">
        <f>MATCH(Trends!A18,'OPR Event Data'!$G$23:$G$85,0)</f>
        <v>#N/A</v>
      </c>
      <c r="E18" s="117">
        <f>MATCH(A18,'OPR Event Data'!$A$23:$A$96,0)</f>
        <v>20</v>
      </c>
      <c r="F18" s="124" t="e">
        <f>INDEX('OPR Event Data'!V$23:V$75,Trends!B18)</f>
        <v>#N/A</v>
      </c>
      <c r="G18" s="55" t="e">
        <f>INDEX('OPR Event Data'!P$23:P$77,Trends!C18)</f>
        <v>#N/A</v>
      </c>
      <c r="H18" s="55" t="e">
        <f>INDEX('OPR Event Data'!J$23:J$85,Trends!D18)</f>
        <v>#N/A</v>
      </c>
      <c r="I18" s="125">
        <f>INDEX('OPR Event Data'!D$23:D$96,Trends!E18)</f>
        <v>0.31676555030675918</v>
      </c>
      <c r="J18" s="132" t="e">
        <f>INDEX('OPR Event Data'!T$23:T$96,Trends!B18)</f>
        <v>#N/A</v>
      </c>
      <c r="K18" s="27" t="e">
        <f>INDEX('OPR Event Data'!N$23:N$77,Trends!C18)</f>
        <v>#N/A</v>
      </c>
      <c r="L18" s="27" t="e">
        <f>INDEX('OPR Event Data'!H$23:H$85,Trends!D18)</f>
        <v>#N/A</v>
      </c>
      <c r="M18" s="133">
        <f>INDEX('OPR Event Data'!B$23:B$96,Trends!E18)</f>
        <v>2.2001024503288251</v>
      </c>
    </row>
    <row r="19" spans="1:14" x14ac:dyDescent="0.25">
      <c r="A19" t="s">
        <v>43</v>
      </c>
      <c r="B19" s="116">
        <f>MATCH(A19,'OPR Event Data'!$S$23:$S$75,0)</f>
        <v>33</v>
      </c>
      <c r="C19" s="9">
        <f>MATCH(A19,'OPR Event Data'!$M$23:$M$77,0)</f>
        <v>50</v>
      </c>
      <c r="D19" s="9">
        <f>MATCH(Trends!A19,'OPR Event Data'!$G$23:$G$85,0)</f>
        <v>49</v>
      </c>
      <c r="E19" s="117">
        <f>MATCH(A19,'OPR Event Data'!$A$23:$A$96,0)</f>
        <v>61</v>
      </c>
      <c r="F19" s="124">
        <f>INDEX('OPR Event Data'!V$23:V$75,Trends!B19)</f>
        <v>0.19473855060929687</v>
      </c>
      <c r="G19" s="55">
        <f>INDEX('OPR Event Data'!P$23:P$77,Trends!C19)</f>
        <v>5.7277587549775896E-2</v>
      </c>
      <c r="H19" s="55">
        <f>INDEX('OPR Event Data'!J$23:J$85,Trends!D19)</f>
        <v>9.5807872627027127E-2</v>
      </c>
      <c r="I19" s="125">
        <f>INDEX('OPR Event Data'!D$23:D$96,Trends!E19)</f>
        <v>0.10824686115177344</v>
      </c>
      <c r="J19" s="132">
        <f>INDEX('OPR Event Data'!T$23:T$96,Trends!B19)</f>
        <v>3.5123858137984643</v>
      </c>
      <c r="K19" s="27">
        <f>INDEX('OPR Event Data'!N$23:N$77,Trends!C19)</f>
        <v>-3.9557157473697062</v>
      </c>
      <c r="L19" s="27">
        <f>INDEX('OPR Event Data'!H$23:H$85,Trends!D19)</f>
        <v>-4.9020769852559773</v>
      </c>
      <c r="M19" s="133">
        <f>INDEX('OPR Event Data'!B$23:B$96,Trends!E19)</f>
        <v>-1.0817421947410275</v>
      </c>
    </row>
    <row r="20" spans="1:14" x14ac:dyDescent="0.25">
      <c r="A20" t="s">
        <v>13</v>
      </c>
      <c r="B20" s="116">
        <f>MATCH(A20,'OPR Event Data'!$S$23:$S$75,0)</f>
        <v>10</v>
      </c>
      <c r="C20" s="9">
        <f>MATCH(A20,'OPR Event Data'!$M$23:$M$77,0)</f>
        <v>9</v>
      </c>
      <c r="D20" s="9">
        <f>MATCH(Trends!A20,'OPR Event Data'!$G$23:$G$85,0)</f>
        <v>7</v>
      </c>
      <c r="E20" s="117">
        <f>MATCH(A20,'OPR Event Data'!$A$23:$A$96,0)</f>
        <v>11</v>
      </c>
      <c r="F20" s="124">
        <f>INDEX('OPR Event Data'!V$23:V$75,Trends!B20)</f>
        <v>0.42090028028312082</v>
      </c>
      <c r="G20" s="55">
        <f>INDEX('OPR Event Data'!P$23:P$77,Trends!C20)</f>
        <v>0.34562860985412114</v>
      </c>
      <c r="H20" s="55">
        <f>INDEX('OPR Event Data'!J$23:J$85,Trends!D20)</f>
        <v>0.36548594926098771</v>
      </c>
      <c r="I20" s="125">
        <f>INDEX('OPR Event Data'!D$23:D$96,Trends!E20)</f>
        <v>0.41042669986768454</v>
      </c>
      <c r="J20" s="132">
        <f>INDEX('OPR Event Data'!T$23:T$96,Trends!B20)</f>
        <v>4.5376089875644947</v>
      </c>
      <c r="K20" s="27">
        <f>INDEX('OPR Event Data'!N$23:N$77,Trends!C20)</f>
        <v>0.83970349860069682</v>
      </c>
      <c r="L20" s="27">
        <f>INDEX('OPR Event Data'!H$23:H$85,Trends!D20)</f>
        <v>0.64893084692553482</v>
      </c>
      <c r="M20" s="133">
        <f>INDEX('OPR Event Data'!B$23:B$96,Trends!E20)</f>
        <v>2.8646795942504921</v>
      </c>
    </row>
    <row r="21" spans="1:14" x14ac:dyDescent="0.25">
      <c r="A21" t="s">
        <v>6</v>
      </c>
      <c r="B21" s="116">
        <f>MATCH(A21,'OPR Event Data'!$S$23:$S$75,0)</f>
        <v>3</v>
      </c>
      <c r="C21" s="9">
        <f>MATCH(A21,'OPR Event Data'!$M$23:$M$77,0)</f>
        <v>4</v>
      </c>
      <c r="D21" s="9">
        <f>MATCH(Trends!A21,'OPR Event Data'!$G$23:$G$85,0)</f>
        <v>3</v>
      </c>
      <c r="E21" s="117">
        <f>MATCH(A21,'OPR Event Data'!$A$23:$A$96,0)</f>
        <v>7</v>
      </c>
      <c r="F21" s="124">
        <f>INDEX('OPR Event Data'!V$23:V$75,Trends!B21)</f>
        <v>0.8340675227595139</v>
      </c>
      <c r="G21" s="55">
        <f>INDEX('OPR Event Data'!P$23:P$77,Trends!C21)</f>
        <v>0.66132332215401401</v>
      </c>
      <c r="H21" s="55">
        <f>INDEX('OPR Event Data'!J$23:J$85,Trends!D21)</f>
        <v>0.65720829457897156</v>
      </c>
      <c r="I21" s="125">
        <f>INDEX('OPR Event Data'!D$23:D$96,Trends!E21)</f>
        <v>0.58896997363913539</v>
      </c>
      <c r="J21" s="132">
        <f>INDEX('OPR Event Data'!T$23:T$96,Trends!B21)</f>
        <v>7.5735014836457735</v>
      </c>
      <c r="K21" s="27">
        <f>INDEX('OPR Event Data'!N$23:N$77,Trends!C21)</f>
        <v>3.0545064247716791</v>
      </c>
      <c r="L21" s="27">
        <f>INDEX('OPR Event Data'!H$23:H$85,Trends!D21)</f>
        <v>3.9231879333403077</v>
      </c>
      <c r="M21" s="133">
        <f>INDEX('OPR Event Data'!B$23:B$96,Trends!E21)</f>
        <v>3.693006958189792</v>
      </c>
    </row>
    <row r="22" spans="1:14" x14ac:dyDescent="0.25">
      <c r="A22" t="s">
        <v>50</v>
      </c>
      <c r="B22" s="116">
        <f>MATCH(A22,'OPR Event Data'!$S$23:$S$75,0)</f>
        <v>49</v>
      </c>
      <c r="C22" s="9">
        <f>MATCH(A22,'OPR Event Data'!$M$23:$M$77,0)</f>
        <v>41</v>
      </c>
      <c r="D22" s="9">
        <f>MATCH(Trends!A22,'OPR Event Data'!$G$23:$G$85,0)</f>
        <v>56</v>
      </c>
      <c r="E22" s="117" t="e">
        <f>MATCH(A22,'OPR Event Data'!$A$23:$A$96,0)</f>
        <v>#N/A</v>
      </c>
      <c r="F22" s="124">
        <f>INDEX('OPR Event Data'!V$23:V$75,Trends!B22)</f>
        <v>4.0857739364189696E-2</v>
      </c>
      <c r="G22" s="55">
        <f>INDEX('OPR Event Data'!P$23:P$77,Trends!C22)</f>
        <v>8.9370733641149627E-2</v>
      </c>
      <c r="H22" s="55">
        <f>INDEX('OPR Event Data'!J$23:J$85,Trends!D22)</f>
        <v>4.0786086504117018E-2</v>
      </c>
      <c r="I22" s="138">
        <f>I23</f>
        <v>0</v>
      </c>
      <c r="J22" s="132">
        <f>INDEX('OPR Event Data'!T$23:T$96,Trends!B22)</f>
        <v>4.1494214737622146</v>
      </c>
      <c r="K22" s="27">
        <f>INDEX('OPR Event Data'!N$23:N$77,Trends!C22)</f>
        <v>-3.8448894297869645</v>
      </c>
      <c r="L22" s="27">
        <f>INDEX('OPR Event Data'!H$23:H$85,Trends!D22)</f>
        <v>-7.5496760502524705</v>
      </c>
      <c r="M22" s="139">
        <f>M23</f>
        <v>-5.3926176017921268</v>
      </c>
      <c r="N22" t="s">
        <v>180</v>
      </c>
    </row>
    <row r="23" spans="1:14" x14ac:dyDescent="0.25">
      <c r="A23" t="s">
        <v>86</v>
      </c>
      <c r="B23" s="116" t="e">
        <f>MATCH(A23,'OPR Event Data'!$S$23:$S$75,0)</f>
        <v>#N/A</v>
      </c>
      <c r="C23" s="9" t="e">
        <f>MATCH(A23,'OPR Event Data'!$M$23:$M$77,0)</f>
        <v>#N/A</v>
      </c>
      <c r="D23" s="9" t="e">
        <f>MATCH(Trends!A23,'OPR Event Data'!$G$23:$G$85,0)</f>
        <v>#N/A</v>
      </c>
      <c r="E23" s="117">
        <f>MATCH(A23,'OPR Event Data'!$A$23:$A$96,0)</f>
        <v>74</v>
      </c>
      <c r="F23" s="124" t="e">
        <f>INDEX('OPR Event Data'!V$23:V$75,Trends!B23)</f>
        <v>#N/A</v>
      </c>
      <c r="G23" s="55" t="e">
        <f>INDEX('OPR Event Data'!P$23:P$77,Trends!C23)</f>
        <v>#N/A</v>
      </c>
      <c r="H23" s="55" t="e">
        <f>INDEX('OPR Event Data'!J$23:J$85,Trends!D23)</f>
        <v>#N/A</v>
      </c>
      <c r="I23" s="125">
        <f>INDEX('OPR Event Data'!D$23:D$96,Trends!E23)</f>
        <v>0</v>
      </c>
      <c r="J23" s="132" t="e">
        <f>INDEX('OPR Event Data'!T$23:T$96,Trends!B23)</f>
        <v>#N/A</v>
      </c>
      <c r="K23" s="27" t="e">
        <f>INDEX('OPR Event Data'!N$23:N$77,Trends!C23)</f>
        <v>#N/A</v>
      </c>
      <c r="L23" s="27" t="e">
        <f>INDEX('OPR Event Data'!H$23:H$85,Trends!D23)</f>
        <v>#N/A</v>
      </c>
      <c r="M23" s="133">
        <f>INDEX('OPR Event Data'!B$23:B$96,Trends!E23)</f>
        <v>-5.3926176017921268</v>
      </c>
    </row>
    <row r="24" spans="1:14" x14ac:dyDescent="0.25">
      <c r="A24" t="s">
        <v>87</v>
      </c>
      <c r="B24" s="116" t="e">
        <f>MATCH(A24,'OPR Event Data'!$S$23:$S$75,0)</f>
        <v>#N/A</v>
      </c>
      <c r="C24" s="9" t="e">
        <f>MATCH(A24,'OPR Event Data'!$M$23:$M$77,0)</f>
        <v>#N/A</v>
      </c>
      <c r="D24" s="9" t="e">
        <f>MATCH(Trends!A24,'OPR Event Data'!$G$23:$G$85,0)</f>
        <v>#N/A</v>
      </c>
      <c r="E24" s="117">
        <f>MATCH(A24,'OPR Event Data'!$A$23:$A$96,0)</f>
        <v>59</v>
      </c>
      <c r="F24" s="124" t="e">
        <f>INDEX('OPR Event Data'!V$23:V$75,Trends!B24)</f>
        <v>#N/A</v>
      </c>
      <c r="G24" s="55" t="e">
        <f>INDEX('OPR Event Data'!P$23:P$77,Trends!C24)</f>
        <v>#N/A</v>
      </c>
      <c r="H24" s="55" t="e">
        <f>INDEX('OPR Event Data'!J$23:J$85,Trends!D24)</f>
        <v>#N/A</v>
      </c>
      <c r="I24" s="125">
        <f>INDEX('OPR Event Data'!D$23:D$96,Trends!E24)</f>
        <v>0.11167407676995018</v>
      </c>
      <c r="J24" s="132" t="e">
        <f>INDEX('OPR Event Data'!T$23:T$96,Trends!B24)</f>
        <v>#N/A</v>
      </c>
      <c r="K24" s="27" t="e">
        <f>INDEX('OPR Event Data'!N$23:N$77,Trends!C24)</f>
        <v>#N/A</v>
      </c>
      <c r="L24" s="27" t="e">
        <f>INDEX('OPR Event Data'!H$23:H$85,Trends!D24)</f>
        <v>#N/A</v>
      </c>
      <c r="M24" s="133">
        <f>INDEX('OPR Event Data'!B$23:B$96,Trends!E24)</f>
        <v>-0.92577510020857101</v>
      </c>
    </row>
    <row r="25" spans="1:14" x14ac:dyDescent="0.25">
      <c r="A25" t="s">
        <v>21</v>
      </c>
      <c r="B25" s="116">
        <f>MATCH(A25,'OPR Event Data'!$S$23:$S$75,0)</f>
        <v>23</v>
      </c>
      <c r="C25" s="9">
        <f>MATCH(A25,'OPR Event Data'!$M$23:$M$77,0)</f>
        <v>14</v>
      </c>
      <c r="D25" s="9">
        <f>MATCH(Trends!A25,'OPR Event Data'!$G$23:$G$85,0)</f>
        <v>31</v>
      </c>
      <c r="E25" s="117">
        <f>MATCH(A25,'OPR Event Data'!$A$23:$A$96,0)</f>
        <v>41</v>
      </c>
      <c r="F25" s="124">
        <f>INDEX('OPR Event Data'!V$23:V$75,Trends!B25)</f>
        <v>0.26381339832966794</v>
      </c>
      <c r="G25" s="55">
        <f>INDEX('OPR Event Data'!P$23:P$77,Trends!C25)</f>
        <v>0.27343188784694894</v>
      </c>
      <c r="H25" s="55">
        <f>INDEX('OPR Event Data'!J$23:J$85,Trends!D25)</f>
        <v>0.18749072343370329</v>
      </c>
      <c r="I25" s="125">
        <f>INDEX('OPR Event Data'!D$23:D$96,Trends!E25)</f>
        <v>0.17521708031739047</v>
      </c>
      <c r="J25" s="132">
        <f>INDEX('OPR Event Data'!T$23:T$96,Trends!B25)</f>
        <v>8.0747978530970705</v>
      </c>
      <c r="K25" s="27">
        <f>INDEX('OPR Event Data'!N$23:N$77,Trends!C25)</f>
        <v>-0.24440002721585832</v>
      </c>
      <c r="L25" s="27">
        <f>INDEX('OPR Event Data'!H$23:H$85,Trends!D25)</f>
        <v>-3.0202484221791353</v>
      </c>
      <c r="M25" s="133">
        <f>INDEX('OPR Event Data'!B$23:B$96,Trends!E25)</f>
        <v>-0.45938868361611329</v>
      </c>
    </row>
    <row r="26" spans="1:14" x14ac:dyDescent="0.25">
      <c r="A26" t="s">
        <v>41</v>
      </c>
      <c r="B26" s="116">
        <f>MATCH(A26,'OPR Event Data'!$S$23:$S$75,0)</f>
        <v>31</v>
      </c>
      <c r="C26" s="9">
        <f>MATCH(A26,'OPR Event Data'!$M$23:$M$77,0)</f>
        <v>35</v>
      </c>
      <c r="D26" s="9">
        <f>MATCH(Trends!A26,'OPR Event Data'!$G$23:$G$85,0)</f>
        <v>24</v>
      </c>
      <c r="E26" s="117">
        <f>MATCH(A26,'OPR Event Data'!$A$23:$A$96,0)</f>
        <v>38</v>
      </c>
      <c r="F26" s="124">
        <f>INDEX('OPR Event Data'!V$23:V$75,Trends!B26)</f>
        <v>0.21652287452524649</v>
      </c>
      <c r="G26" s="55">
        <f>INDEX('OPR Event Data'!P$23:P$77,Trends!C26)</f>
        <v>0.13030262421080219</v>
      </c>
      <c r="H26" s="55">
        <f>INDEX('OPR Event Data'!J$23:J$85,Trends!D26)</f>
        <v>0.22220325514115064</v>
      </c>
      <c r="I26" s="125">
        <f>INDEX('OPR Event Data'!D$23:D$96,Trends!E26)</f>
        <v>0.18102715669076741</v>
      </c>
      <c r="J26" s="132">
        <f>INDEX('OPR Event Data'!T$23:T$96,Trends!B26)</f>
        <v>5.6671759667190091</v>
      </c>
      <c r="K26" s="27">
        <f>INDEX('OPR Event Data'!N$23:N$77,Trends!C26)</f>
        <v>-2.8819464165396851</v>
      </c>
      <c r="L26" s="27">
        <f>INDEX('OPR Event Data'!H$23:H$85,Trends!D26)</f>
        <v>-2.4087973037830346</v>
      </c>
      <c r="M26" s="133">
        <f>INDEX('OPR Event Data'!B$23:B$96,Trends!E26)</f>
        <v>0.15086037547289427</v>
      </c>
    </row>
    <row r="27" spans="1:14" x14ac:dyDescent="0.25">
      <c r="A27" t="s">
        <v>26</v>
      </c>
      <c r="B27" s="116">
        <f>MATCH(A27,'OPR Event Data'!$S$23:$S$75,0)</f>
        <v>24</v>
      </c>
      <c r="C27" s="9">
        <f>MATCH(A27,'OPR Event Data'!$M$23:$M$77,0)</f>
        <v>18</v>
      </c>
      <c r="D27" s="9">
        <f>MATCH(Trends!A27,'OPR Event Data'!$G$23:$G$85,0)</f>
        <v>51</v>
      </c>
      <c r="E27" s="117" t="e">
        <f>MATCH(A27,'OPR Event Data'!$A$23:$A$96,0)</f>
        <v>#N/A</v>
      </c>
      <c r="F27" s="124">
        <f>INDEX('OPR Event Data'!V$23:V$75,Trends!B27)</f>
        <v>0.26142762228119004</v>
      </c>
      <c r="G27" s="55">
        <f>INDEX('OPR Event Data'!P$23:P$77,Trends!C27)</f>
        <v>0.22273329817264001</v>
      </c>
      <c r="H27" s="55">
        <f>INDEX('OPR Event Data'!J$23:J$85,Trends!D27)</f>
        <v>7.768432189594579E-2</v>
      </c>
      <c r="I27" s="125" t="e">
        <f>INDEX('OPR Event Data'!D$23:D$96,Trends!E27)</f>
        <v>#N/A</v>
      </c>
      <c r="J27" s="132">
        <f>INDEX('OPR Event Data'!T$23:T$96,Trends!B27)</f>
        <v>4.9654444611677393</v>
      </c>
      <c r="K27" s="27">
        <f>INDEX('OPR Event Data'!N$23:N$77,Trends!C27)</f>
        <v>-1.2894254699993837</v>
      </c>
      <c r="L27" s="27">
        <f>INDEX('OPR Event Data'!H$23:H$85,Trends!D27)</f>
        <v>-3.4383682615245443</v>
      </c>
      <c r="M27" s="133" t="e">
        <f>INDEX('OPR Event Data'!B$23:B$96,Trends!E27)</f>
        <v>#N/A</v>
      </c>
    </row>
    <row r="28" spans="1:14" x14ac:dyDescent="0.25">
      <c r="A28" t="s">
        <v>8</v>
      </c>
      <c r="B28" s="116">
        <f>MATCH(A28,'OPR Event Data'!$S$23:$S$75,0)</f>
        <v>4</v>
      </c>
      <c r="C28" s="9">
        <f>MATCH(A28,'OPR Event Data'!$M$23:$M$77,0)</f>
        <v>5</v>
      </c>
      <c r="D28" s="9">
        <f>MATCH(Trends!A28,'OPR Event Data'!$G$23:$G$85,0)</f>
        <v>4</v>
      </c>
      <c r="E28" s="117">
        <f>MATCH(A28,'OPR Event Data'!$A$23:$A$96,0)</f>
        <v>6</v>
      </c>
      <c r="F28" s="124">
        <f>INDEX('OPR Event Data'!V$23:V$75,Trends!B28)</f>
        <v>0.79108113365381072</v>
      </c>
      <c r="G28" s="55">
        <f>INDEX('OPR Event Data'!P$23:P$77,Trends!C28)</f>
        <v>0.61024048531065489</v>
      </c>
      <c r="H28" s="55">
        <f>INDEX('OPR Event Data'!J$23:J$85,Trends!D28)</f>
        <v>0.65027646277106599</v>
      </c>
      <c r="I28" s="125">
        <f>INDEX('OPR Event Data'!D$23:D$96,Trends!E28)</f>
        <v>0.59462410856872494</v>
      </c>
      <c r="J28" s="132">
        <f>INDEX('OPR Event Data'!T$23:T$96,Trends!B28)</f>
        <v>6.9194772603731103</v>
      </c>
      <c r="K28" s="27">
        <f>INDEX('OPR Event Data'!N$23:N$77,Trends!C28)</f>
        <v>2.0336762715371552</v>
      </c>
      <c r="L28" s="27">
        <f>INDEX('OPR Event Data'!H$23:H$85,Trends!D28)</f>
        <v>4.2839548789440887</v>
      </c>
      <c r="M28" s="133">
        <f>INDEX('OPR Event Data'!B$23:B$96,Trends!E28)</f>
        <v>3.826730942129223</v>
      </c>
    </row>
    <row r="29" spans="1:14" x14ac:dyDescent="0.25">
      <c r="A29" t="s">
        <v>77</v>
      </c>
      <c r="B29" s="116" t="e">
        <f>MATCH(A29,'OPR Event Data'!$S$23:$S$75,0)</f>
        <v>#N/A</v>
      </c>
      <c r="C29" s="9" t="e">
        <f>MATCH(A29,'OPR Event Data'!$M$23:$M$77,0)</f>
        <v>#N/A</v>
      </c>
      <c r="D29" s="9" t="e">
        <f>MATCH(Trends!A29,'OPR Event Data'!$G$23:$G$85,0)</f>
        <v>#N/A</v>
      </c>
      <c r="E29" s="117">
        <f>MATCH(A29,'OPR Event Data'!$A$23:$A$96,0)</f>
        <v>69</v>
      </c>
      <c r="F29" s="124" t="e">
        <f>INDEX('OPR Event Data'!V$23:V$75,Trends!B29)</f>
        <v>#N/A</v>
      </c>
      <c r="G29" s="55" t="e">
        <f>INDEX('OPR Event Data'!P$23:P$77,Trends!C29)</f>
        <v>#N/A</v>
      </c>
      <c r="H29" s="55" t="e">
        <f>INDEX('OPR Event Data'!J$23:J$85,Trends!D29)</f>
        <v>#N/A</v>
      </c>
      <c r="I29" s="125">
        <f>INDEX('OPR Event Data'!D$23:D$96,Trends!E29)</f>
        <v>3.7284358102678931E-2</v>
      </c>
      <c r="J29" s="132" t="e">
        <f>INDEX('OPR Event Data'!T$23:T$96,Trends!B29)</f>
        <v>#N/A</v>
      </c>
      <c r="K29" s="27" t="e">
        <f>INDEX('OPR Event Data'!N$23:N$77,Trends!C29)</f>
        <v>#N/A</v>
      </c>
      <c r="L29" s="27" t="e">
        <f>INDEX('OPR Event Data'!H$23:H$85,Trends!D29)</f>
        <v>#N/A</v>
      </c>
      <c r="M29" s="133">
        <f>INDEX('OPR Event Data'!B$23:B$96,Trends!E29)</f>
        <v>-0.5581375574938795</v>
      </c>
    </row>
    <row r="30" spans="1:14" x14ac:dyDescent="0.25">
      <c r="A30" t="s">
        <v>78</v>
      </c>
      <c r="B30" s="116" t="e">
        <f>MATCH(A30,'OPR Event Data'!$S$23:$S$75,0)</f>
        <v>#N/A</v>
      </c>
      <c r="C30" s="9" t="e">
        <f>MATCH(A30,'OPR Event Data'!$M$23:$M$77,0)</f>
        <v>#N/A</v>
      </c>
      <c r="D30" s="9" t="e">
        <f>MATCH(Trends!A30,'OPR Event Data'!$G$23:$G$85,0)</f>
        <v>#N/A</v>
      </c>
      <c r="E30" s="117">
        <f>MATCH(A30,'OPR Event Data'!$A$23:$A$96,0)</f>
        <v>42</v>
      </c>
      <c r="F30" s="124" t="e">
        <f>INDEX('OPR Event Data'!V$23:V$75,Trends!B30)</f>
        <v>#N/A</v>
      </c>
      <c r="G30" s="55" t="e">
        <f>INDEX('OPR Event Data'!P$23:P$77,Trends!C30)</f>
        <v>#N/A</v>
      </c>
      <c r="H30" s="55" t="e">
        <f>INDEX('OPR Event Data'!J$23:J$85,Trends!D30)</f>
        <v>#N/A</v>
      </c>
      <c r="I30" s="125">
        <f>INDEX('OPR Event Data'!D$23:D$96,Trends!E30)</f>
        <v>0.16708773900754642</v>
      </c>
      <c r="J30" s="132" t="e">
        <f>INDEX('OPR Event Data'!T$23:T$96,Trends!B30)</f>
        <v>#N/A</v>
      </c>
      <c r="K30" s="27" t="e">
        <f>INDEX('OPR Event Data'!N$23:N$77,Trends!C30)</f>
        <v>#N/A</v>
      </c>
      <c r="L30" s="27" t="e">
        <f>INDEX('OPR Event Data'!H$23:H$85,Trends!D30)</f>
        <v>#N/A</v>
      </c>
      <c r="M30" s="133">
        <f>INDEX('OPR Event Data'!B$23:B$96,Trends!E30)</f>
        <v>-5.2751063353924571E-2</v>
      </c>
    </row>
    <row r="31" spans="1:14" x14ac:dyDescent="0.25">
      <c r="A31" t="s">
        <v>38</v>
      </c>
      <c r="B31" s="116">
        <f>MATCH(A31,'OPR Event Data'!$S$23:$S$75,0)</f>
        <v>51</v>
      </c>
      <c r="C31" s="9">
        <f>MATCH(A31,'OPR Event Data'!$M$23:$M$77,0)</f>
        <v>28</v>
      </c>
      <c r="D31" s="9">
        <f>MATCH(Trends!A31,'OPR Event Data'!$G$23:$G$85,0)</f>
        <v>44</v>
      </c>
      <c r="E31" s="117">
        <f>MATCH(A31,'OPR Event Data'!$A$23:$A$96,0)</f>
        <v>50</v>
      </c>
      <c r="F31" s="124">
        <f>INDEX('OPR Event Data'!V$23:V$75,Trends!B31)</f>
        <v>2.4151202189839099E-2</v>
      </c>
      <c r="G31" s="55">
        <f>INDEX('OPR Event Data'!P$23:P$77,Trends!C31)</f>
        <v>0.16175319130948124</v>
      </c>
      <c r="H31" s="55">
        <f>INDEX('OPR Event Data'!J$23:J$85,Trends!D31)</f>
        <v>0.1094878464146013</v>
      </c>
      <c r="I31" s="125">
        <f>INDEX('OPR Event Data'!D$23:D$96,Trends!E31)</f>
        <v>0.14016202621773424</v>
      </c>
      <c r="J31" s="132">
        <f>INDEX('OPR Event Data'!T$23:T$96,Trends!B31)</f>
        <v>6.0343587930983622</v>
      </c>
      <c r="K31" s="27">
        <f>INDEX('OPR Event Data'!N$23:N$77,Trends!C31)</f>
        <v>-1.5597939109643268</v>
      </c>
      <c r="L31" s="27">
        <f>INDEX('OPR Event Data'!H$23:H$85,Trends!D31)</f>
        <v>-5.4472028912438333</v>
      </c>
      <c r="M31" s="133">
        <f>INDEX('OPR Event Data'!B$23:B$96,Trends!E31)</f>
        <v>-1.8281865975049922</v>
      </c>
    </row>
    <row r="32" spans="1:14" x14ac:dyDescent="0.25">
      <c r="A32" t="s">
        <v>3</v>
      </c>
      <c r="B32" s="116">
        <f>MATCH(A32,'OPR Event Data'!$S$23:$S$75,0)</f>
        <v>1</v>
      </c>
      <c r="C32" s="9">
        <f>MATCH(A32,'OPR Event Data'!$M$23:$M$77,0)</f>
        <v>1</v>
      </c>
      <c r="D32" s="9">
        <f>MATCH(Trends!A32,'OPR Event Data'!$G$23:$G$85,0)</f>
        <v>1</v>
      </c>
      <c r="E32" s="117">
        <f>MATCH(A32,'OPR Event Data'!$A$23:$A$96,0)</f>
        <v>1</v>
      </c>
      <c r="F32" s="124">
        <f>INDEX('OPR Event Data'!V$23:V$75,Trends!B32)</f>
        <v>1</v>
      </c>
      <c r="G32" s="55">
        <f>INDEX('OPR Event Data'!P$23:P$77,Trends!C32)</f>
        <v>1</v>
      </c>
      <c r="H32" s="55">
        <f>INDEX('OPR Event Data'!J$23:J$85,Trends!D32)</f>
        <v>1</v>
      </c>
      <c r="I32" s="125">
        <f>INDEX('OPR Event Data'!D$23:D$96,Trends!E32)</f>
        <v>1</v>
      </c>
      <c r="J32" s="132">
        <f>INDEX('OPR Event Data'!T$23:T$96,Trends!B32)</f>
        <v>7.67</v>
      </c>
      <c r="K32" s="27">
        <f>INDEX('OPR Event Data'!N$23:N$77,Trends!C32)</f>
        <v>2.16488956039731</v>
      </c>
      <c r="L32" s="27">
        <f>INDEX('OPR Event Data'!H$23:H$85,Trends!D32)</f>
        <v>9.2576115335539715</v>
      </c>
      <c r="M32" s="133">
        <f>INDEX('OPR Event Data'!B$23:B$96,Trends!E32)</f>
        <v>6.7970089635140587</v>
      </c>
    </row>
    <row r="33" spans="1:13" x14ac:dyDescent="0.25">
      <c r="A33" t="s">
        <v>60</v>
      </c>
      <c r="B33" s="116">
        <f>MATCH(A33,'OPR Event Data'!$S$23:$S$75,0)</f>
        <v>53</v>
      </c>
      <c r="C33" s="9" t="e">
        <f>MATCH(A33,'OPR Event Data'!$M$23:$M$77,0)</f>
        <v>#N/A</v>
      </c>
      <c r="D33" s="9">
        <f>MATCH(Trends!A33,'OPR Event Data'!$G$23:$G$85,0)</f>
        <v>62</v>
      </c>
      <c r="E33" s="117">
        <f>MATCH(A33,'OPR Event Data'!$A$23:$A$96,0)</f>
        <v>54</v>
      </c>
      <c r="F33" s="124">
        <f>INDEX('OPR Event Data'!V$23:V$75,Trends!B33)</f>
        <v>0</v>
      </c>
      <c r="G33" s="55" t="e">
        <f>INDEX('OPR Event Data'!P$23:P$77,Trends!C33)</f>
        <v>#N/A</v>
      </c>
      <c r="H33" s="55">
        <f>INDEX('OPR Event Data'!J$23:J$85,Trends!D33)</f>
        <v>9.7042029188791293E-3</v>
      </c>
      <c r="I33" s="125">
        <f>INDEX('OPR Event Data'!D$23:D$96,Trends!E33)</f>
        <v>0.12778999172672484</v>
      </c>
      <c r="J33" s="132">
        <f>INDEX('OPR Event Data'!T$23:T$96,Trends!B33)</f>
        <v>5.6074760717749257</v>
      </c>
      <c r="K33" s="27" t="e">
        <f>INDEX('OPR Event Data'!N$23:N$77,Trends!C33)</f>
        <v>#N/A</v>
      </c>
      <c r="L33" s="27">
        <f>INDEX('OPR Event Data'!H$23:H$85,Trends!D33)</f>
        <v>-4.0556744996303875</v>
      </c>
      <c r="M33" s="133">
        <f>INDEX('OPR Event Data'!B$23:B$96,Trends!E33)</f>
        <v>0.32689035489387291</v>
      </c>
    </row>
    <row r="34" spans="1:13" x14ac:dyDescent="0.25">
      <c r="A34" t="s">
        <v>48</v>
      </c>
      <c r="B34" s="116">
        <f>MATCH(A34,'OPR Event Data'!$S$23:$S$75,0)</f>
        <v>40</v>
      </c>
      <c r="C34" s="9">
        <f>MATCH(A34,'OPR Event Data'!$M$23:$M$77,0)</f>
        <v>38</v>
      </c>
      <c r="D34" s="9">
        <f>MATCH(Trends!A34,'OPR Event Data'!$G$23:$G$85,0)</f>
        <v>27</v>
      </c>
      <c r="E34" s="117">
        <f>MATCH(A34,'OPR Event Data'!$A$23:$A$96,0)</f>
        <v>37</v>
      </c>
      <c r="F34" s="124">
        <f>INDEX('OPR Event Data'!V$23:V$75,Trends!B34)</f>
        <v>0.10660152282160508</v>
      </c>
      <c r="G34" s="55">
        <f>INDEX('OPR Event Data'!P$23:P$77,Trends!C34)</f>
        <v>0.10761645921560065</v>
      </c>
      <c r="H34" s="55">
        <f>INDEX('OPR Event Data'!J$23:J$85,Trends!D34)</f>
        <v>0.19739410220689368</v>
      </c>
      <c r="I34" s="125">
        <f>INDEX('OPR Event Data'!D$23:D$96,Trends!E34)</f>
        <v>0.18649768314621962</v>
      </c>
      <c r="J34" s="132">
        <f>INDEX('OPR Event Data'!T$23:T$96,Trends!B34)</f>
        <v>4.041146214031003</v>
      </c>
      <c r="K34" s="27">
        <f>INDEX('OPR Event Data'!N$23:N$77,Trends!C34)</f>
        <v>-3.1719504295305558</v>
      </c>
      <c r="L34" s="27">
        <f>INDEX('OPR Event Data'!H$23:H$85,Trends!D34)</f>
        <v>-1.8143231502691195</v>
      </c>
      <c r="M34" s="133">
        <f>INDEX('OPR Event Data'!B$23:B$96,Trends!E34)</f>
        <v>-0.56518626627484336</v>
      </c>
    </row>
    <row r="35" spans="1:13" x14ac:dyDescent="0.25">
      <c r="A35" t="s">
        <v>36</v>
      </c>
      <c r="B35" s="116">
        <f>MATCH(A35,'OPR Event Data'!$S$23:$S$75,0)</f>
        <v>34</v>
      </c>
      <c r="C35" s="9">
        <f>MATCH(A35,'OPR Event Data'!$M$23:$M$77,0)</f>
        <v>26</v>
      </c>
      <c r="D35" s="9">
        <f>MATCH(Trends!A35,'OPR Event Data'!$G$23:$G$85,0)</f>
        <v>45</v>
      </c>
      <c r="E35" s="117">
        <f>MATCH(A35,'OPR Event Data'!$A$23:$A$96,0)</f>
        <v>66</v>
      </c>
      <c r="F35" s="124">
        <f>INDEX('OPR Event Data'!V$23:V$75,Trends!B35)</f>
        <v>0.17719175958210154</v>
      </c>
      <c r="G35" s="55">
        <f>INDEX('OPR Event Data'!P$23:P$77,Trends!C35)</f>
        <v>0.16814410131177193</v>
      </c>
      <c r="H35" s="55">
        <f>INDEX('OPR Event Data'!J$23:J$85,Trends!D35)</f>
        <v>0.10841079929802155</v>
      </c>
      <c r="I35" s="125">
        <f>INDEX('OPR Event Data'!D$23:D$96,Trends!E35)</f>
        <v>8.4211898041491581E-2</v>
      </c>
      <c r="J35" s="132">
        <f>INDEX('OPR Event Data'!T$23:T$96,Trends!B35)</f>
        <v>6.9450828160198439</v>
      </c>
      <c r="K35" s="27">
        <f>INDEX('OPR Event Data'!N$23:N$77,Trends!C35)</f>
        <v>-3.3105667956978251</v>
      </c>
      <c r="L35" s="27">
        <f>INDEX('OPR Event Data'!H$23:H$85,Trends!D35)</f>
        <v>-4.0082950690264374</v>
      </c>
      <c r="M35" s="133">
        <f>INDEX('OPR Event Data'!B$23:B$96,Trends!E35)</f>
        <v>-6.5842733518509403E-2</v>
      </c>
    </row>
    <row r="36" spans="1:13" x14ac:dyDescent="0.25">
      <c r="A36" t="s">
        <v>71</v>
      </c>
      <c r="B36" s="116" t="e">
        <f>MATCH(A36,'OPR Event Data'!$S$23:$S$75,0)</f>
        <v>#N/A</v>
      </c>
      <c r="C36" s="9" t="e">
        <f>MATCH(A36,'OPR Event Data'!$M$23:$M$77,0)</f>
        <v>#N/A</v>
      </c>
      <c r="D36" s="9">
        <f>MATCH(Trends!A36,'OPR Event Data'!$G$23:$G$85,0)</f>
        <v>54</v>
      </c>
      <c r="E36" s="117">
        <f>MATCH(A36,'OPR Event Data'!$A$23:$A$96,0)</f>
        <v>45</v>
      </c>
      <c r="F36" s="124" t="e">
        <f>INDEX('OPR Event Data'!V$23:V$75,Trends!B36)</f>
        <v>#N/A</v>
      </c>
      <c r="G36" s="55" t="e">
        <f>INDEX('OPR Event Data'!P$23:P$77,Trends!C36)</f>
        <v>#N/A</v>
      </c>
      <c r="H36" s="55">
        <f>INDEX('OPR Event Data'!J$23:J$85,Trends!D36)</f>
        <v>6.1089431299842241E-2</v>
      </c>
      <c r="I36" s="125">
        <f>INDEX('OPR Event Data'!D$23:D$96,Trends!E36)</f>
        <v>0.15905073144731291</v>
      </c>
      <c r="J36" s="132" t="e">
        <f>INDEX('OPR Event Data'!T$23:T$96,Trends!B36)</f>
        <v>#N/A</v>
      </c>
      <c r="K36" s="27" t="e">
        <f>INDEX('OPR Event Data'!N$23:N$77,Trends!C36)</f>
        <v>#N/A</v>
      </c>
      <c r="L36" s="27">
        <f>INDEX('OPR Event Data'!H$23:H$85,Trends!D36)</f>
        <v>-5.6207715755237651</v>
      </c>
      <c r="M36" s="133">
        <f>INDEX('OPR Event Data'!B$23:B$96,Trends!E36)</f>
        <v>0.10072936445066238</v>
      </c>
    </row>
    <row r="37" spans="1:13" x14ac:dyDescent="0.25">
      <c r="A37" t="s">
        <v>17</v>
      </c>
      <c r="B37" s="116">
        <f>MATCH(A37,'OPR Event Data'!$S$23:$S$75,0)</f>
        <v>12</v>
      </c>
      <c r="C37" s="9" t="e">
        <f>MATCH(A37,'OPR Event Data'!$M$23:$M$77,0)</f>
        <v>#N/A</v>
      </c>
      <c r="D37" s="9" t="e">
        <f>MATCH(Trends!A37,'OPR Event Data'!$G$23:$G$85,0)</f>
        <v>#N/A</v>
      </c>
      <c r="E37" s="117" t="e">
        <f>MATCH(A37,'OPR Event Data'!$A$23:$A$96,0)</f>
        <v>#N/A</v>
      </c>
      <c r="F37" s="124">
        <f>INDEX('OPR Event Data'!V$23:V$75,Trends!B37)</f>
        <v>0.3954004270787802</v>
      </c>
      <c r="G37" s="55" t="e">
        <f>INDEX('OPR Event Data'!P$23:P$77,Trends!C37)</f>
        <v>#N/A</v>
      </c>
      <c r="H37" s="55" t="e">
        <f>INDEX('OPR Event Data'!J$23:J$85,Trends!D37)</f>
        <v>#N/A</v>
      </c>
      <c r="I37" s="125" t="e">
        <f>INDEX('OPR Event Data'!D$23:D$96,Trends!E37)</f>
        <v>#N/A</v>
      </c>
      <c r="J37" s="132">
        <f>INDEX('OPR Event Data'!T$23:T$96,Trends!B37)</f>
        <v>5.499447137394827</v>
      </c>
      <c r="K37" s="27" t="e">
        <f>INDEX('OPR Event Data'!N$23:N$77,Trends!C37)</f>
        <v>#N/A</v>
      </c>
      <c r="L37" s="27" t="e">
        <f>INDEX('OPR Event Data'!H$23:H$85,Trends!D37)</f>
        <v>#N/A</v>
      </c>
      <c r="M37" s="133" t="e">
        <f>INDEX('OPR Event Data'!B$23:B$96,Trends!E37)</f>
        <v>#N/A</v>
      </c>
    </row>
    <row r="38" spans="1:13" x14ac:dyDescent="0.25">
      <c r="A38" t="s">
        <v>20</v>
      </c>
      <c r="B38" s="116">
        <f>MATCH(A38,'OPR Event Data'!$S$23:$S$75,0)</f>
        <v>26</v>
      </c>
      <c r="C38" s="9">
        <f>MATCH(A38,'OPR Event Data'!$M$23:$M$77,0)</f>
        <v>13</v>
      </c>
      <c r="D38" s="9">
        <f>MATCH(Trends!A38,'OPR Event Data'!$G$23:$G$85,0)</f>
        <v>21</v>
      </c>
      <c r="E38" s="117">
        <f>MATCH(A38,'OPR Event Data'!$A$23:$A$96,0)</f>
        <v>29</v>
      </c>
      <c r="F38" s="124">
        <f>INDEX('OPR Event Data'!V$23:V$75,Trends!B38)</f>
        <v>0.24785165815595925</v>
      </c>
      <c r="G38" s="55">
        <f>INDEX('OPR Event Data'!P$23:P$77,Trends!C38)</f>
        <v>0.30288496320609859</v>
      </c>
      <c r="H38" s="55">
        <f>INDEX('OPR Event Data'!J$23:J$85,Trends!D38)</f>
        <v>0.23857826055659298</v>
      </c>
      <c r="I38" s="125">
        <f>INDEX('OPR Event Data'!D$23:D$96,Trends!E38)</f>
        <v>0.25805060127626533</v>
      </c>
      <c r="J38" s="132">
        <f>INDEX('OPR Event Data'!T$23:T$96,Trends!B38)</f>
        <v>5.4148998020311945</v>
      </c>
      <c r="K38" s="27">
        <f>INDEX('OPR Event Data'!N$23:N$77,Trends!C38)</f>
        <v>-2.6945820678650598</v>
      </c>
      <c r="L38" s="27">
        <f>INDEX('OPR Event Data'!H$23:H$85,Trends!D38)</f>
        <v>-2.4262471613832401</v>
      </c>
      <c r="M38" s="133">
        <f>INDEX('OPR Event Data'!B$23:B$96,Trends!E38)</f>
        <v>0.70514411118586862</v>
      </c>
    </row>
    <row r="39" spans="1:13" x14ac:dyDescent="0.25">
      <c r="A39" t="s">
        <v>84</v>
      </c>
      <c r="B39" s="116" t="e">
        <f>MATCH(A39,'OPR Event Data'!$S$23:$S$75,0)</f>
        <v>#N/A</v>
      </c>
      <c r="C39" s="9" t="e">
        <f>MATCH(A39,'OPR Event Data'!$M$23:$M$77,0)</f>
        <v>#N/A</v>
      </c>
      <c r="D39" s="9" t="e">
        <f>MATCH(Trends!A39,'OPR Event Data'!$G$23:$G$85,0)</f>
        <v>#N/A</v>
      </c>
      <c r="E39" s="117">
        <f>MATCH(A39,'OPR Event Data'!$A$23:$A$96,0)</f>
        <v>12</v>
      </c>
      <c r="F39" s="124" t="e">
        <f>INDEX('OPR Event Data'!V$23:V$75,Trends!B39)</f>
        <v>#N/A</v>
      </c>
      <c r="G39" s="55" t="e">
        <f>INDEX('OPR Event Data'!P$23:P$77,Trends!C39)</f>
        <v>#N/A</v>
      </c>
      <c r="H39" s="55" t="e">
        <f>INDEX('OPR Event Data'!J$23:J$85,Trends!D39)</f>
        <v>#N/A</v>
      </c>
      <c r="I39" s="125">
        <f>INDEX('OPR Event Data'!D$23:D$96,Trends!E39)</f>
        <v>0.4022707347911243</v>
      </c>
      <c r="J39" s="132" t="e">
        <f>INDEX('OPR Event Data'!T$23:T$96,Trends!B39)</f>
        <v>#N/A</v>
      </c>
      <c r="K39" s="27" t="e">
        <f>INDEX('OPR Event Data'!N$23:N$77,Trends!C39)</f>
        <v>#N/A</v>
      </c>
      <c r="L39" s="27" t="e">
        <f>INDEX('OPR Event Data'!H$23:H$85,Trends!D39)</f>
        <v>#N/A</v>
      </c>
      <c r="M39" s="133">
        <f>INDEX('OPR Event Data'!B$23:B$96,Trends!E39)</f>
        <v>3.877371079271164</v>
      </c>
    </row>
    <row r="40" spans="1:13" x14ac:dyDescent="0.25">
      <c r="A40" t="s">
        <v>67</v>
      </c>
      <c r="B40" s="116" t="e">
        <f>MATCH(A40,'OPR Event Data'!$S$23:$S$75,0)</f>
        <v>#N/A</v>
      </c>
      <c r="C40" s="9" t="e">
        <f>MATCH(A40,'OPR Event Data'!$M$23:$M$77,0)</f>
        <v>#N/A</v>
      </c>
      <c r="D40" s="9">
        <f>MATCH(Trends!A40,'OPR Event Data'!$G$23:$G$85,0)</f>
        <v>30</v>
      </c>
      <c r="E40" s="117">
        <f>MATCH(A40,'OPR Event Data'!$A$23:$A$96,0)</f>
        <v>13</v>
      </c>
      <c r="F40" s="124" t="e">
        <f>INDEX('OPR Event Data'!V$23:V$75,Trends!B40)</f>
        <v>#N/A</v>
      </c>
      <c r="G40" s="55" t="e">
        <f>INDEX('OPR Event Data'!P$23:P$77,Trends!C40)</f>
        <v>#N/A</v>
      </c>
      <c r="H40" s="55">
        <f>INDEX('OPR Event Data'!J$23:J$85,Trends!D40)</f>
        <v>0.18783933562826907</v>
      </c>
      <c r="I40" s="125">
        <f>INDEX('OPR Event Data'!D$23:D$96,Trends!E40)</f>
        <v>0.39252902778914633</v>
      </c>
      <c r="J40" s="132" t="e">
        <f>INDEX('OPR Event Data'!T$23:T$96,Trends!B40)</f>
        <v>#N/A</v>
      </c>
      <c r="K40" s="27" t="e">
        <f>INDEX('OPR Event Data'!N$23:N$77,Trends!C40)</f>
        <v>#N/A</v>
      </c>
      <c r="L40" s="27">
        <f>INDEX('OPR Event Data'!H$23:H$85,Trends!D40)</f>
        <v>-2.8006703686602203</v>
      </c>
      <c r="M40" s="133">
        <f>INDEX('OPR Event Data'!B$23:B$96,Trends!E40)</f>
        <v>2.109140194671753</v>
      </c>
    </row>
    <row r="41" spans="1:13" x14ac:dyDescent="0.25">
      <c r="A41" t="s">
        <v>51</v>
      </c>
      <c r="B41" s="116">
        <f>MATCH(A41,'OPR Event Data'!$S$23:$S$75,0)</f>
        <v>42</v>
      </c>
      <c r="C41" s="9">
        <f>MATCH(A41,'OPR Event Data'!$M$23:$M$77,0)</f>
        <v>44</v>
      </c>
      <c r="D41" s="9">
        <f>MATCH(Trends!A41,'OPR Event Data'!$G$23:$G$85,0)</f>
        <v>52</v>
      </c>
      <c r="E41" s="117">
        <f>MATCH(A41,'OPR Event Data'!$A$23:$A$96,0)</f>
        <v>27</v>
      </c>
      <c r="F41" s="124">
        <f>INDEX('OPR Event Data'!V$23:V$75,Trends!B41)</f>
        <v>0.10228471482165251</v>
      </c>
      <c r="G41" s="55">
        <f>INDEX('OPR Event Data'!P$23:P$77,Trends!C41)</f>
        <v>8.2086473462922777E-2</v>
      </c>
      <c r="H41" s="55">
        <f>INDEX('OPR Event Data'!J$23:J$85,Trends!D41)</f>
        <v>7.553709179607708E-2</v>
      </c>
      <c r="I41" s="125">
        <f>INDEX('OPR Event Data'!D$23:D$96,Trends!E41)</f>
        <v>0.27080247820031844</v>
      </c>
      <c r="J41" s="132">
        <f>INDEX('OPR Event Data'!T$23:T$96,Trends!B41)</f>
        <v>2.7990421945901129</v>
      </c>
      <c r="K41" s="27">
        <f>INDEX('OPR Event Data'!N$23:N$77,Trends!C41)</f>
        <v>-4.6025685199389095</v>
      </c>
      <c r="L41" s="27">
        <f>INDEX('OPR Event Data'!H$23:H$85,Trends!D41)</f>
        <v>-6.3567627545025758</v>
      </c>
      <c r="M41" s="133">
        <f>INDEX('OPR Event Data'!B$23:B$96,Trends!E41)</f>
        <v>-0.62266270837428384</v>
      </c>
    </row>
    <row r="42" spans="1:13" x14ac:dyDescent="0.25">
      <c r="A42" t="s">
        <v>40</v>
      </c>
      <c r="B42" s="116">
        <f>MATCH(A42,'OPR Event Data'!$S$23:$S$75,0)</f>
        <v>48</v>
      </c>
      <c r="C42" s="9">
        <f>MATCH(A42,'OPR Event Data'!$M$23:$M$77,0)</f>
        <v>29</v>
      </c>
      <c r="D42" s="9">
        <f>MATCH(Trends!A42,'OPR Event Data'!$G$23:$G$85,0)</f>
        <v>48</v>
      </c>
      <c r="E42" s="117">
        <f>MATCH(A42,'OPR Event Data'!$A$23:$A$96,0)</f>
        <v>31</v>
      </c>
      <c r="F42" s="124">
        <f>INDEX('OPR Event Data'!V$23:V$75,Trends!B42)</f>
        <v>4.7333348743724801E-2</v>
      </c>
      <c r="G42" s="55">
        <f>INDEX('OPR Event Data'!P$23:P$77,Trends!C42)</f>
        <v>0.15480956785164229</v>
      </c>
      <c r="H42" s="55">
        <f>INDEX('OPR Event Data'!J$23:J$85,Trends!D42)</f>
        <v>9.7700837781393352E-2</v>
      </c>
      <c r="I42" s="125">
        <f>INDEX('OPR Event Data'!D$23:D$96,Trends!E42)</f>
        <v>0.23652982381979804</v>
      </c>
      <c r="J42" s="132">
        <f>INDEX('OPR Event Data'!T$23:T$96,Trends!B42)</f>
        <v>5.1553358742558171</v>
      </c>
      <c r="K42" s="27">
        <f>INDEX('OPR Event Data'!N$23:N$77,Trends!C42)</f>
        <v>-1.9142722889511643</v>
      </c>
      <c r="L42" s="27">
        <f>INDEX('OPR Event Data'!H$23:H$85,Trends!D42)</f>
        <v>-2.0592675014802979</v>
      </c>
      <c r="M42" s="133">
        <f>INDEX('OPR Event Data'!B$23:B$96,Trends!E42)</f>
        <v>0.88325618823847107</v>
      </c>
    </row>
    <row r="43" spans="1:13" x14ac:dyDescent="0.25">
      <c r="A43" t="s">
        <v>28</v>
      </c>
      <c r="B43" s="116">
        <f>MATCH(A43,'OPR Event Data'!$S$23:$S$75,0)</f>
        <v>41</v>
      </c>
      <c r="C43" s="9">
        <f>MATCH(A43,'OPR Event Data'!$M$23:$M$77,0)</f>
        <v>20</v>
      </c>
      <c r="D43" s="9">
        <f>MATCH(Trends!A43,'OPR Event Data'!$G$23:$G$85,0)</f>
        <v>32</v>
      </c>
      <c r="E43" s="117">
        <f>MATCH(A43,'OPR Event Data'!$A$23:$A$96,0)</f>
        <v>67</v>
      </c>
      <c r="F43" s="124">
        <f>INDEX('OPR Event Data'!V$23:V$75,Trends!B43)</f>
        <v>0.10347299094011084</v>
      </c>
      <c r="G43" s="55">
        <f>INDEX('OPR Event Data'!P$23:P$77,Trends!C43)</f>
        <v>0.20601894426183323</v>
      </c>
      <c r="H43" s="55">
        <f>INDEX('OPR Event Data'!J$23:J$85,Trends!D43)</f>
        <v>0.18712516837842974</v>
      </c>
      <c r="I43" s="125">
        <f>INDEX('OPR Event Data'!D$23:D$96,Trends!E43)</f>
        <v>8.0511234859345138E-2</v>
      </c>
      <c r="J43" s="132">
        <f>INDEX('OPR Event Data'!T$23:T$96,Trends!B43)</f>
        <v>2.8579745995198591</v>
      </c>
      <c r="K43" s="27">
        <f>INDEX('OPR Event Data'!N$23:N$77,Trends!C43)</f>
        <v>-1.8078298265094574</v>
      </c>
      <c r="L43" s="27">
        <f>INDEX('OPR Event Data'!H$23:H$85,Trends!D43)</f>
        <v>-3.9296426893231846</v>
      </c>
      <c r="M43" s="133">
        <f>INDEX('OPR Event Data'!B$23:B$96,Trends!E43)</f>
        <v>-2.8905277152220741</v>
      </c>
    </row>
    <row r="44" spans="1:13" x14ac:dyDescent="0.25">
      <c r="A44" t="s">
        <v>5</v>
      </c>
      <c r="B44" s="116">
        <f>MATCH(A44,'OPR Event Data'!$S$23:$S$75,0)</f>
        <v>6</v>
      </c>
      <c r="C44" s="9">
        <f>MATCH(A44,'OPR Event Data'!$M$23:$M$77,0)</f>
        <v>2</v>
      </c>
      <c r="D44" s="9">
        <f>MATCH(Trends!A44,'OPR Event Data'!$G$23:$G$85,0)</f>
        <v>2</v>
      </c>
      <c r="E44" s="117">
        <f>MATCH(A44,'OPR Event Data'!$A$23:$A$96,0)</f>
        <v>2</v>
      </c>
      <c r="F44" s="124">
        <f>INDEX('OPR Event Data'!V$23:V$75,Trends!B44)</f>
        <v>0.72021114716265233</v>
      </c>
      <c r="G44" s="55">
        <f>INDEX('OPR Event Data'!P$23:P$77,Trends!C44)</f>
        <v>0.77024874315045977</v>
      </c>
      <c r="H44" s="55">
        <f>INDEX('OPR Event Data'!J$23:J$85,Trends!D44)</f>
        <v>0.7371670228064291</v>
      </c>
      <c r="I44" s="125">
        <f>INDEX('OPR Event Data'!D$23:D$96,Trends!E44)</f>
        <v>0.7794838870329075</v>
      </c>
      <c r="J44" s="132">
        <f>INDEX('OPR Event Data'!T$23:T$96,Trends!B44)</f>
        <v>7.5889912794289405</v>
      </c>
      <c r="K44" s="27">
        <f>INDEX('OPR Event Data'!N$23:N$77,Trends!C44)</f>
        <v>2.0519775085577776</v>
      </c>
      <c r="L44" s="27">
        <f>INDEX('OPR Event Data'!H$23:H$85,Trends!D44)</f>
        <v>5.5672836536672872</v>
      </c>
      <c r="M44" s="133">
        <f>INDEX('OPR Event Data'!B$23:B$96,Trends!E44)</f>
        <v>6.8645844449348834</v>
      </c>
    </row>
    <row r="45" spans="1:13" x14ac:dyDescent="0.25">
      <c r="A45" t="s">
        <v>92</v>
      </c>
      <c r="B45" s="116" t="e">
        <f>MATCH(A45,'OPR Event Data'!$S$23:$S$75,0)</f>
        <v>#N/A</v>
      </c>
      <c r="C45" s="9" t="e">
        <f>MATCH(A45,'OPR Event Data'!$M$23:$M$77,0)</f>
        <v>#N/A</v>
      </c>
      <c r="D45" s="9" t="e">
        <f>MATCH(Trends!A45,'OPR Event Data'!$G$23:$G$85,0)</f>
        <v>#N/A</v>
      </c>
      <c r="E45" s="117">
        <f>MATCH(A45,'OPR Event Data'!$A$23:$A$96,0)</f>
        <v>3</v>
      </c>
      <c r="F45" s="124" t="e">
        <f>INDEX('OPR Event Data'!V$23:V$75,Trends!B45)</f>
        <v>#N/A</v>
      </c>
      <c r="G45" s="55" t="e">
        <f>INDEX('OPR Event Data'!P$23:P$77,Trends!C45)</f>
        <v>#N/A</v>
      </c>
      <c r="H45" s="55" t="e">
        <f>INDEX('OPR Event Data'!J$23:J$85,Trends!D45)</f>
        <v>#N/A</v>
      </c>
      <c r="I45" s="125">
        <f>INDEX('OPR Event Data'!D$23:D$96,Trends!E45)</f>
        <v>0.65178428818323841</v>
      </c>
      <c r="J45" s="132" t="e">
        <f>INDEX('OPR Event Data'!T$23:T$96,Trends!B45)</f>
        <v>#N/A</v>
      </c>
      <c r="K45" s="27" t="e">
        <f>INDEX('OPR Event Data'!N$23:N$77,Trends!C45)</f>
        <v>#N/A</v>
      </c>
      <c r="L45" s="27" t="e">
        <f>INDEX('OPR Event Data'!H$23:H$85,Trends!D45)</f>
        <v>#N/A</v>
      </c>
      <c r="M45" s="133">
        <f>INDEX('OPR Event Data'!B$23:B$96,Trends!E45)</f>
        <v>5.8181465547064937</v>
      </c>
    </row>
    <row r="46" spans="1:13" x14ac:dyDescent="0.25">
      <c r="A46" t="s">
        <v>15</v>
      </c>
      <c r="B46" s="116">
        <f>MATCH(A46,'OPR Event Data'!$S$23:$S$75,0)</f>
        <v>11</v>
      </c>
      <c r="C46" s="9">
        <f>MATCH(A46,'OPR Event Data'!$M$23:$M$77,0)</f>
        <v>27</v>
      </c>
      <c r="D46" s="9">
        <f>MATCH(Trends!A46,'OPR Event Data'!$G$23:$G$85,0)</f>
        <v>12</v>
      </c>
      <c r="E46" s="117">
        <f>MATCH(A46,'OPR Event Data'!$A$23:$A$96,0)</f>
        <v>43</v>
      </c>
      <c r="F46" s="124">
        <f>INDEX('OPR Event Data'!V$23:V$75,Trends!B46)</f>
        <v>0.40346627529994544</v>
      </c>
      <c r="G46" s="55">
        <f>INDEX('OPR Event Data'!P$23:P$77,Trends!C46)</f>
        <v>0.1621717110795429</v>
      </c>
      <c r="H46" s="55">
        <f>INDEX('OPR Event Data'!J$23:J$85,Trends!D46)</f>
        <v>0.31277721038972117</v>
      </c>
      <c r="I46" s="125">
        <f>INDEX('OPR Event Data'!D$23:D$96,Trends!E46)</f>
        <v>0.16369447417091806</v>
      </c>
      <c r="J46" s="132">
        <f>INDEX('OPR Event Data'!T$23:T$96,Trends!B46)</f>
        <v>3.5062733590837429</v>
      </c>
      <c r="K46" s="27">
        <f>INDEX('OPR Event Data'!N$23:N$77,Trends!C46)</f>
        <v>-3.4445136456567607</v>
      </c>
      <c r="L46" s="27">
        <f>INDEX('OPR Event Data'!H$23:H$85,Trends!D46)</f>
        <v>-2.2930223022770928</v>
      </c>
      <c r="M46" s="133">
        <f>INDEX('OPR Event Data'!B$23:B$96,Trends!E46)</f>
        <v>6.877925820856351E-2</v>
      </c>
    </row>
    <row r="47" spans="1:13" x14ac:dyDescent="0.25">
      <c r="A47" t="s">
        <v>82</v>
      </c>
      <c r="B47" s="116" t="e">
        <f>MATCH(A47,'OPR Event Data'!$S$23:$S$75,0)</f>
        <v>#N/A</v>
      </c>
      <c r="C47" s="9" t="e">
        <f>MATCH(A47,'OPR Event Data'!$M$23:$M$77,0)</f>
        <v>#N/A</v>
      </c>
      <c r="D47" s="9" t="e">
        <f>MATCH(Trends!A47,'OPR Event Data'!$G$23:$G$85,0)</f>
        <v>#N/A</v>
      </c>
      <c r="E47" s="117">
        <f>MATCH(A47,'OPR Event Data'!$A$23:$A$96,0)</f>
        <v>68</v>
      </c>
      <c r="F47" s="124" t="e">
        <f>INDEX('OPR Event Data'!V$23:V$75,Trends!B47)</f>
        <v>#N/A</v>
      </c>
      <c r="G47" s="55" t="e">
        <f>INDEX('OPR Event Data'!P$23:P$77,Trends!C47)</f>
        <v>#N/A</v>
      </c>
      <c r="H47" s="55" t="e">
        <f>INDEX('OPR Event Data'!J$23:J$85,Trends!D47)</f>
        <v>#N/A</v>
      </c>
      <c r="I47" s="125">
        <f>INDEX('OPR Event Data'!D$23:D$96,Trends!E47)</f>
        <v>6.8695920639694014E-2</v>
      </c>
      <c r="J47" s="132" t="e">
        <f>INDEX('OPR Event Data'!T$23:T$96,Trends!B47)</f>
        <v>#N/A</v>
      </c>
      <c r="K47" s="27" t="e">
        <f>INDEX('OPR Event Data'!N$23:N$77,Trends!C47)</f>
        <v>#N/A</v>
      </c>
      <c r="L47" s="27" t="e">
        <f>INDEX('OPR Event Data'!H$23:H$85,Trends!D47)</f>
        <v>#N/A</v>
      </c>
      <c r="M47" s="133">
        <f>INDEX('OPR Event Data'!B$23:B$96,Trends!E47)</f>
        <v>-1.0116094882499673</v>
      </c>
    </row>
    <row r="48" spans="1:13" x14ac:dyDescent="0.25">
      <c r="A48" t="s">
        <v>88</v>
      </c>
      <c r="B48" s="116" t="e">
        <f>MATCH(A48,'OPR Event Data'!$S$23:$S$75,0)</f>
        <v>#N/A</v>
      </c>
      <c r="C48" s="9" t="e">
        <f>MATCH(A48,'OPR Event Data'!$M$23:$M$77,0)</f>
        <v>#N/A</v>
      </c>
      <c r="D48" s="9" t="e">
        <f>MATCH(Trends!A48,'OPR Event Data'!$G$23:$G$85,0)</f>
        <v>#N/A</v>
      </c>
      <c r="E48" s="117">
        <f>MATCH(A48,'OPR Event Data'!$A$23:$A$96,0)</f>
        <v>25</v>
      </c>
      <c r="F48" s="124" t="e">
        <f>INDEX('OPR Event Data'!V$23:V$75,Trends!B48)</f>
        <v>#N/A</v>
      </c>
      <c r="G48" s="55" t="e">
        <f>INDEX('OPR Event Data'!P$23:P$77,Trends!C48)</f>
        <v>#N/A</v>
      </c>
      <c r="H48" s="55" t="e">
        <f>INDEX('OPR Event Data'!J$23:J$85,Trends!D48)</f>
        <v>#N/A</v>
      </c>
      <c r="I48" s="125">
        <f>INDEX('OPR Event Data'!D$23:D$96,Trends!E48)</f>
        <v>0.28170640219603521</v>
      </c>
      <c r="J48" s="132" t="e">
        <f>INDEX('OPR Event Data'!T$23:T$96,Trends!B48)</f>
        <v>#N/A</v>
      </c>
      <c r="K48" s="27" t="e">
        <f>INDEX('OPR Event Data'!N$23:N$77,Trends!C48)</f>
        <v>#N/A</v>
      </c>
      <c r="L48" s="27" t="e">
        <f>INDEX('OPR Event Data'!H$23:H$85,Trends!D48)</f>
        <v>#N/A</v>
      </c>
      <c r="M48" s="133">
        <f>INDEX('OPR Event Data'!B$23:B$96,Trends!E48)</f>
        <v>0.28098615855588849</v>
      </c>
    </row>
    <row r="49" spans="1:13" x14ac:dyDescent="0.25">
      <c r="A49" t="s">
        <v>44</v>
      </c>
      <c r="B49" s="116">
        <f>MATCH(A49,'OPR Event Data'!$S$23:$S$75,0)</f>
        <v>38</v>
      </c>
      <c r="C49" s="9">
        <f>MATCH(A49,'OPR Event Data'!$M$23:$M$77,0)</f>
        <v>34</v>
      </c>
      <c r="D49" s="9">
        <f>MATCH(Trends!A49,'OPR Event Data'!$G$23:$G$85,0)</f>
        <v>40</v>
      </c>
      <c r="E49" s="117" t="e">
        <f>MATCH(A49,'OPR Event Data'!$A$23:$A$96,0)</f>
        <v>#N/A</v>
      </c>
      <c r="F49" s="124">
        <f>INDEX('OPR Event Data'!V$23:V$75,Trends!B49)</f>
        <v>0.12224066176451785</v>
      </c>
      <c r="G49" s="55">
        <f>INDEX('OPR Event Data'!P$23:P$77,Trends!C49)</f>
        <v>0.13381004389168002</v>
      </c>
      <c r="H49" s="55">
        <f>INDEX('OPR Event Data'!J$23:J$85,Trends!D49)</f>
        <v>0.14312712622011145</v>
      </c>
      <c r="I49" s="125" t="e">
        <f>INDEX('OPR Event Data'!D$23:D$96,Trends!E49)</f>
        <v>#N/A</v>
      </c>
      <c r="J49" s="132">
        <f>INDEX('OPR Event Data'!T$23:T$96,Trends!B49)</f>
        <v>4.1829168953032827</v>
      </c>
      <c r="K49" s="27">
        <f>INDEX('OPR Event Data'!N$23:N$77,Trends!C49)</f>
        <v>-2.8473147620259787</v>
      </c>
      <c r="L49" s="27">
        <f>INDEX('OPR Event Data'!H$23:H$85,Trends!D49)</f>
        <v>-3.1875701766549813</v>
      </c>
      <c r="M49" s="133" t="e">
        <f>INDEX('OPR Event Data'!B$23:B$96,Trends!E49)</f>
        <v>#N/A</v>
      </c>
    </row>
    <row r="50" spans="1:13" x14ac:dyDescent="0.25">
      <c r="A50" t="s">
        <v>4</v>
      </c>
      <c r="B50" s="116">
        <f>MATCH(A50,'OPR Event Data'!$S$23:$S$75,0)</f>
        <v>2</v>
      </c>
      <c r="C50" s="9">
        <f>MATCH(A50,'OPR Event Data'!$M$23:$M$77,0)</f>
        <v>6</v>
      </c>
      <c r="D50" s="9">
        <f>MATCH(Trends!A50,'OPR Event Data'!$G$23:$G$85,0)</f>
        <v>5</v>
      </c>
      <c r="E50" s="117">
        <f>MATCH(A50,'OPR Event Data'!$A$23:$A$96,0)</f>
        <v>4</v>
      </c>
      <c r="F50" s="124">
        <f>INDEX('OPR Event Data'!V$23:V$75,Trends!B50)</f>
        <v>0.88553626237348482</v>
      </c>
      <c r="G50" s="55">
        <f>INDEX('OPR Event Data'!P$23:P$77,Trends!C50)</f>
        <v>0.56671953916679418</v>
      </c>
      <c r="H50" s="55">
        <f>INDEX('OPR Event Data'!J$23:J$85,Trends!D50)</f>
        <v>0.59822500846077653</v>
      </c>
      <c r="I50" s="125">
        <f>INDEX('OPR Event Data'!D$23:D$96,Trends!E50)</f>
        <v>0.63567192086894564</v>
      </c>
      <c r="J50" s="132">
        <f>INDEX('OPR Event Data'!T$23:T$96,Trends!B50)</f>
        <v>7.6910391293486358</v>
      </c>
      <c r="K50" s="27">
        <f>INDEX('OPR Event Data'!N$23:N$77,Trends!C50)</f>
        <v>1.0701924827714009</v>
      </c>
      <c r="L50" s="27">
        <f>INDEX('OPR Event Data'!H$23:H$85,Trends!D50)</f>
        <v>2.0476904337117392</v>
      </c>
      <c r="M50" s="133">
        <f>INDEX('OPR Event Data'!B$23:B$96,Trends!E50)</f>
        <v>3.6765100661411965</v>
      </c>
    </row>
    <row r="51" spans="1:13" x14ac:dyDescent="0.25">
      <c r="A51" t="s">
        <v>55</v>
      </c>
      <c r="B51" s="116">
        <f>MATCH(A51,'OPR Event Data'!$S$23:$S$75,0)</f>
        <v>45</v>
      </c>
      <c r="C51" s="9" t="e">
        <f>MATCH(A51,'OPR Event Data'!$M$23:$M$77,0)</f>
        <v>#N/A</v>
      </c>
      <c r="D51" s="9" t="e">
        <f>MATCH(Trends!A51,'OPR Event Data'!$G$23:$G$85,0)</f>
        <v>#N/A</v>
      </c>
      <c r="E51" s="117" t="e">
        <f>MATCH(A51,'OPR Event Data'!$A$23:$A$96,0)</f>
        <v>#N/A</v>
      </c>
      <c r="F51" s="124">
        <f>INDEX('OPR Event Data'!V$23:V$75,Trends!B51)</f>
        <v>7.6049335982176461E-2</v>
      </c>
      <c r="G51" s="55" t="e">
        <f>INDEX('OPR Event Data'!P$23:P$77,Trends!C51)</f>
        <v>#N/A</v>
      </c>
      <c r="H51" s="55" t="e">
        <f>INDEX('OPR Event Data'!J$23:J$85,Trends!D51)</f>
        <v>#N/A</v>
      </c>
      <c r="I51" s="125" t="e">
        <f>INDEX('OPR Event Data'!D$23:D$96,Trends!E51)</f>
        <v>#N/A</v>
      </c>
      <c r="J51" s="132">
        <f>INDEX('OPR Event Data'!T$23:T$96,Trends!B51)</f>
        <v>2.4285890772129699</v>
      </c>
      <c r="K51" s="27" t="e">
        <f>INDEX('OPR Event Data'!N$23:N$77,Trends!C51)</f>
        <v>#N/A</v>
      </c>
      <c r="L51" s="27" t="e">
        <f>INDEX('OPR Event Data'!H$23:H$85,Trends!D51)</f>
        <v>#N/A</v>
      </c>
      <c r="M51" s="133" t="e">
        <f>INDEX('OPR Event Data'!B$23:B$96,Trends!E51)</f>
        <v>#N/A</v>
      </c>
    </row>
    <row r="52" spans="1:13" x14ac:dyDescent="0.25">
      <c r="A52" t="s">
        <v>62</v>
      </c>
      <c r="B52" s="116" t="e">
        <f>MATCH(A52,'OPR Event Data'!$S$23:$S$75,0)</f>
        <v>#N/A</v>
      </c>
      <c r="C52" s="9">
        <f>MATCH(A52,'OPR Event Data'!$M$23:$M$77,0)</f>
        <v>54</v>
      </c>
      <c r="D52" s="9">
        <f>MATCH(Trends!A52,'OPR Event Data'!$G$23:$G$85,0)</f>
        <v>61</v>
      </c>
      <c r="E52" s="117">
        <f>MATCH(A52,'OPR Event Data'!$A$23:$A$96,0)</f>
        <v>52</v>
      </c>
      <c r="F52" s="124" t="e">
        <f>INDEX('OPR Event Data'!V$23:V$75,Trends!B52)</f>
        <v>#N/A</v>
      </c>
      <c r="G52" s="55">
        <f>INDEX('OPR Event Data'!P$23:P$77,Trends!C52)</f>
        <v>2.0851535388770652E-2</v>
      </c>
      <c r="H52" s="55">
        <f>INDEX('OPR Event Data'!J$23:J$85,Trends!D52)</f>
        <v>1.5463510927911733E-2</v>
      </c>
      <c r="I52" s="125">
        <f>INDEX('OPR Event Data'!D$23:D$96,Trends!E52)</f>
        <v>0.13184386554895894</v>
      </c>
      <c r="J52" s="132" t="e">
        <f>INDEX('OPR Event Data'!T$23:T$96,Trends!B52)</f>
        <v>#N/A</v>
      </c>
      <c r="K52" s="27">
        <f>INDEX('OPR Event Data'!N$23:N$77,Trends!C52)</f>
        <v>-4.8833547426491055</v>
      </c>
      <c r="L52" s="27">
        <f>INDEX('OPR Event Data'!H$23:H$85,Trends!D52)</f>
        <v>-6.6233427629339801</v>
      </c>
      <c r="M52" s="133">
        <f>INDEX('OPR Event Data'!B$23:B$96,Trends!E52)</f>
        <v>-1.7207957345373517</v>
      </c>
    </row>
    <row r="53" spans="1:13" x14ac:dyDescent="0.25">
      <c r="A53" t="s">
        <v>64</v>
      </c>
      <c r="B53" s="116" t="e">
        <f>MATCH(A53,'OPR Event Data'!$S$23:$S$75,0)</f>
        <v>#N/A</v>
      </c>
      <c r="C53" s="9" t="e">
        <f>MATCH(A53,'OPR Event Data'!$M$23:$M$77,0)</f>
        <v>#N/A</v>
      </c>
      <c r="D53" s="9">
        <f>MATCH(Trends!A53,'OPR Event Data'!$G$23:$G$85,0)</f>
        <v>13</v>
      </c>
      <c r="E53" s="117">
        <f>MATCH(A53,'OPR Event Data'!$A$23:$A$96,0)</f>
        <v>15</v>
      </c>
      <c r="F53" s="124" t="e">
        <f>INDEX('OPR Event Data'!V$23:V$75,Trends!B53)</f>
        <v>#N/A</v>
      </c>
      <c r="G53" s="55" t="e">
        <f>INDEX('OPR Event Data'!P$23:P$77,Trends!C53)</f>
        <v>#N/A</v>
      </c>
      <c r="H53" s="55">
        <f>INDEX('OPR Event Data'!J$23:J$85,Trends!D53)</f>
        <v>0.30119876161992604</v>
      </c>
      <c r="I53" s="125">
        <f>INDEX('OPR Event Data'!D$23:D$96,Trends!E53)</f>
        <v>0.37481906106725699</v>
      </c>
      <c r="J53" s="132" t="e">
        <f>INDEX('OPR Event Data'!T$23:T$96,Trends!B53)</f>
        <v>#N/A</v>
      </c>
      <c r="K53" s="27" t="e">
        <f>INDEX('OPR Event Data'!N$23:N$77,Trends!C53)</f>
        <v>#N/A</v>
      </c>
      <c r="L53" s="27">
        <f>INDEX('OPR Event Data'!H$23:H$85,Trends!D53)</f>
        <v>-0.6127272216439128</v>
      </c>
      <c r="M53" s="133">
        <f>INDEX('OPR Event Data'!B$23:B$96,Trends!E53)</f>
        <v>4.1487372108243044</v>
      </c>
    </row>
    <row r="54" spans="1:13" x14ac:dyDescent="0.25">
      <c r="A54" t="s">
        <v>30</v>
      </c>
      <c r="B54" s="116" t="e">
        <f>MATCH(A54,'OPR Event Data'!$S$23:$S$75,0)</f>
        <v>#N/A</v>
      </c>
      <c r="C54" s="9">
        <f>MATCH(A54,'OPR Event Data'!$M$23:$M$77,0)</f>
        <v>21</v>
      </c>
      <c r="D54" s="9">
        <f>MATCH(Trends!A54,'OPR Event Data'!$G$23:$G$85,0)</f>
        <v>26</v>
      </c>
      <c r="E54" s="117">
        <f>MATCH(A54,'OPR Event Data'!$A$23:$A$96,0)</f>
        <v>33</v>
      </c>
      <c r="F54" s="124" t="e">
        <f>INDEX('OPR Event Data'!V$23:V$75,Trends!B54)</f>
        <v>#N/A</v>
      </c>
      <c r="G54" s="55">
        <f>INDEX('OPR Event Data'!P$23:P$77,Trends!C54)</f>
        <v>0.20341493205651415</v>
      </c>
      <c r="H54" s="55">
        <f>INDEX('OPR Event Data'!J$23:J$85,Trends!D54)</f>
        <v>0.21091409859795243</v>
      </c>
      <c r="I54" s="125">
        <f>INDEX('OPR Event Data'!D$23:D$96,Trends!E54)</f>
        <v>0.21711206894453061</v>
      </c>
      <c r="J54" s="132" t="e">
        <f>INDEX('OPR Event Data'!T$23:T$96,Trends!B54)</f>
        <v>#N/A</v>
      </c>
      <c r="K54" s="27">
        <f>INDEX('OPR Event Data'!N$23:N$77,Trends!C54)</f>
        <v>-0.71437887396743405</v>
      </c>
      <c r="L54" s="27">
        <f>INDEX('OPR Event Data'!H$23:H$85,Trends!D54)</f>
        <v>-3.2769320728045823</v>
      </c>
      <c r="M54" s="133">
        <f>INDEX('OPR Event Data'!B$23:B$96,Trends!E54)</f>
        <v>1.6281484511745117</v>
      </c>
    </row>
    <row r="55" spans="1:13" x14ac:dyDescent="0.25">
      <c r="A55" t="s">
        <v>39</v>
      </c>
      <c r="B55" s="116">
        <f>MATCH(A55,'OPR Event Data'!$S$23:$S$75,0)</f>
        <v>29</v>
      </c>
      <c r="C55" s="9">
        <f>MATCH(A55,'OPR Event Data'!$M$23:$M$77,0)</f>
        <v>40</v>
      </c>
      <c r="D55" s="9">
        <f>MATCH(Trends!A55,'OPR Event Data'!$G$23:$G$85,0)</f>
        <v>46</v>
      </c>
      <c r="E55" s="117">
        <f>MATCH(A55,'OPR Event Data'!$A$23:$A$96,0)</f>
        <v>58</v>
      </c>
      <c r="F55" s="124">
        <f>INDEX('OPR Event Data'!V$23:V$75,Trends!B55)</f>
        <v>0.21904352596409321</v>
      </c>
      <c r="G55" s="55">
        <f>INDEX('OPR Event Data'!P$23:P$77,Trends!C55)</f>
        <v>9.434331612916047E-2</v>
      </c>
      <c r="H55" s="55">
        <f>INDEX('OPR Event Data'!J$23:J$85,Trends!D55)</f>
        <v>0.10431736451856931</v>
      </c>
      <c r="I55" s="125">
        <f>INDEX('OPR Event Data'!D$23:D$96,Trends!E55)</f>
        <v>0.11227422356794063</v>
      </c>
      <c r="J55" s="132">
        <f>INDEX('OPR Event Data'!T$23:T$96,Trends!B55)</f>
        <v>4.8666995469451635</v>
      </c>
      <c r="K55" s="27">
        <f>INDEX('OPR Event Data'!N$23:N$77,Trends!C55)</f>
        <v>-2.6819487985195329</v>
      </c>
      <c r="L55" s="27">
        <f>INDEX('OPR Event Data'!H$23:H$85,Trends!D55)</f>
        <v>-4.4171774893325519</v>
      </c>
      <c r="M55" s="133">
        <f>INDEX('OPR Event Data'!B$23:B$96,Trends!E55)</f>
        <v>-1.7383228845712619</v>
      </c>
    </row>
    <row r="56" spans="1:13" x14ac:dyDescent="0.25">
      <c r="A56" t="s">
        <v>83</v>
      </c>
      <c r="B56" s="116" t="e">
        <f>MATCH(A56,'OPR Event Data'!$S$23:$S$75,0)</f>
        <v>#N/A</v>
      </c>
      <c r="C56" s="9" t="e">
        <f>MATCH(A56,'OPR Event Data'!$M$23:$M$77,0)</f>
        <v>#N/A</v>
      </c>
      <c r="D56" s="9" t="e">
        <f>MATCH(Trends!A56,'OPR Event Data'!$G$23:$G$85,0)</f>
        <v>#N/A</v>
      </c>
      <c r="E56" s="117">
        <f>MATCH(A56,'OPR Event Data'!$A$23:$A$96,0)</f>
        <v>14</v>
      </c>
      <c r="F56" s="124" t="e">
        <f>INDEX('OPR Event Data'!V$23:V$75,Trends!B56)</f>
        <v>#N/A</v>
      </c>
      <c r="G56" s="55" t="e">
        <f>INDEX('OPR Event Data'!P$23:P$77,Trends!C56)</f>
        <v>#N/A</v>
      </c>
      <c r="H56" s="55" t="e">
        <f>INDEX('OPR Event Data'!J$23:J$85,Trends!D56)</f>
        <v>#N/A</v>
      </c>
      <c r="I56" s="125">
        <f>INDEX('OPR Event Data'!D$23:D$96,Trends!E56)</f>
        <v>0.37706064263924732</v>
      </c>
      <c r="J56" s="132" t="e">
        <f>INDEX('OPR Event Data'!T$23:T$96,Trends!B56)</f>
        <v>#N/A</v>
      </c>
      <c r="K56" s="27" t="e">
        <f>INDEX('OPR Event Data'!N$23:N$77,Trends!C56)</f>
        <v>#N/A</v>
      </c>
      <c r="L56" s="27" t="e">
        <f>INDEX('OPR Event Data'!H$23:H$85,Trends!D56)</f>
        <v>#N/A</v>
      </c>
      <c r="M56" s="133">
        <f>INDEX('OPR Event Data'!B$23:B$96,Trends!E56)</f>
        <v>2.10309704857417</v>
      </c>
    </row>
    <row r="57" spans="1:13" x14ac:dyDescent="0.25">
      <c r="A57" t="s">
        <v>52</v>
      </c>
      <c r="B57" s="116" t="e">
        <f>MATCH(A57,'OPR Event Data'!$S$23:$S$75,0)</f>
        <v>#N/A</v>
      </c>
      <c r="C57" s="9">
        <f>MATCH(A57,'OPR Event Data'!$M$23:$M$77,0)</f>
        <v>42</v>
      </c>
      <c r="D57" s="9">
        <f>MATCH(Trends!A57,'OPR Event Data'!$G$23:$G$85,0)</f>
        <v>47</v>
      </c>
      <c r="E57" s="117">
        <f>MATCH(A57,'OPR Event Data'!$A$23:$A$96,0)</f>
        <v>48</v>
      </c>
      <c r="F57" s="124" t="e">
        <f>INDEX('OPR Event Data'!V$23:V$75,Trends!B57)</f>
        <v>#N/A</v>
      </c>
      <c r="G57" s="55">
        <f>INDEX('OPR Event Data'!P$23:P$77,Trends!C57)</f>
        <v>8.5840992161375654E-2</v>
      </c>
      <c r="H57" s="55">
        <f>INDEX('OPR Event Data'!J$23:J$85,Trends!D57)</f>
        <v>9.7855641261923837E-2</v>
      </c>
      <c r="I57" s="125">
        <f>INDEX('OPR Event Data'!D$23:D$96,Trends!E57)</f>
        <v>0.14732368335602747</v>
      </c>
      <c r="J57" s="132" t="e">
        <f>INDEX('OPR Event Data'!T$23:T$96,Trends!B57)</f>
        <v>#N/A</v>
      </c>
      <c r="K57" s="27">
        <f>INDEX('OPR Event Data'!N$23:N$77,Trends!C57)</f>
        <v>-0.92774895530382873</v>
      </c>
      <c r="L57" s="27">
        <f>INDEX('OPR Event Data'!H$23:H$85,Trends!D57)</f>
        <v>-2.9645983327306613</v>
      </c>
      <c r="M57" s="133">
        <f>INDEX('OPR Event Data'!B$23:B$96,Trends!E57)</f>
        <v>-0.23202649215416044</v>
      </c>
    </row>
    <row r="58" spans="1:13" x14ac:dyDescent="0.25">
      <c r="A58" t="s">
        <v>57</v>
      </c>
      <c r="B58" s="116">
        <f>MATCH(A58,'OPR Event Data'!$S$23:$S$75,0)</f>
        <v>46</v>
      </c>
      <c r="C58" s="9" t="e">
        <f>MATCH(A58,'OPR Event Data'!$M$23:$M$77,0)</f>
        <v>#N/A</v>
      </c>
      <c r="D58" s="9" t="e">
        <f>MATCH(Trends!A58,'OPR Event Data'!$G$23:$G$85,0)</f>
        <v>#N/A</v>
      </c>
      <c r="E58" s="117" t="e">
        <f>MATCH(A58,'OPR Event Data'!$A$23:$A$96,0)</f>
        <v>#N/A</v>
      </c>
      <c r="F58" s="124">
        <f>INDEX('OPR Event Data'!V$23:V$75,Trends!B58)</f>
        <v>5.8397053467396924E-2</v>
      </c>
      <c r="G58" s="55" t="e">
        <f>INDEX('OPR Event Data'!P$23:P$77,Trends!C58)</f>
        <v>#N/A</v>
      </c>
      <c r="H58" s="55" t="e">
        <f>INDEX('OPR Event Data'!J$23:J$85,Trends!D58)</f>
        <v>#N/A</v>
      </c>
      <c r="I58" s="125" t="e">
        <f>INDEX('OPR Event Data'!D$23:D$96,Trends!E58)</f>
        <v>#N/A</v>
      </c>
      <c r="J58" s="132">
        <f>INDEX('OPR Event Data'!T$23:T$96,Trends!B58)</f>
        <v>7.6979223786052744</v>
      </c>
      <c r="K58" s="27" t="e">
        <f>INDEX('OPR Event Data'!N$23:N$77,Trends!C58)</f>
        <v>#N/A</v>
      </c>
      <c r="L58" s="27" t="e">
        <f>INDEX('OPR Event Data'!H$23:H$85,Trends!D58)</f>
        <v>#N/A</v>
      </c>
      <c r="M58" s="133" t="e">
        <f>INDEX('OPR Event Data'!B$23:B$96,Trends!E58)</f>
        <v>#N/A</v>
      </c>
    </row>
    <row r="59" spans="1:13" x14ac:dyDescent="0.25">
      <c r="A59" t="s">
        <v>47</v>
      </c>
      <c r="B59" s="116">
        <f>MATCH(A59,'OPR Event Data'!$S$23:$S$75,0)</f>
        <v>39</v>
      </c>
      <c r="C59" s="9">
        <f>MATCH(A59,'OPR Event Data'!$M$23:$M$77,0)</f>
        <v>37</v>
      </c>
      <c r="D59" s="9">
        <f>MATCH(Trends!A59,'OPR Event Data'!$G$23:$G$85,0)</f>
        <v>19</v>
      </c>
      <c r="E59" s="117">
        <f>MATCH(A59,'OPR Event Data'!$A$23:$A$96,0)</f>
        <v>53</v>
      </c>
      <c r="F59" s="124">
        <f>INDEX('OPR Event Data'!V$23:V$75,Trends!B59)</f>
        <v>0.11672191503319336</v>
      </c>
      <c r="G59" s="55">
        <f>INDEX('OPR Event Data'!P$23:P$77,Trends!C59)</f>
        <v>0.11283825398280529</v>
      </c>
      <c r="H59" s="55">
        <f>INDEX('OPR Event Data'!J$23:J$85,Trends!D59)</f>
        <v>0.24677262414779941</v>
      </c>
      <c r="I59" s="125">
        <f>INDEX('OPR Event Data'!D$23:D$96,Trends!E59)</f>
        <v>0.12907716251401771</v>
      </c>
      <c r="J59" s="132">
        <f>INDEX('OPR Event Data'!T$23:T$96,Trends!B59)</f>
        <v>4.5383617339985625</v>
      </c>
      <c r="K59" s="27">
        <f>INDEX('OPR Event Data'!N$23:N$77,Trends!C59)</f>
        <v>-0.71425912394443292</v>
      </c>
      <c r="L59" s="27">
        <f>INDEX('OPR Event Data'!H$23:H$85,Trends!D59)</f>
        <v>-1.9330098213606068</v>
      </c>
      <c r="M59" s="133">
        <f>INDEX('OPR Event Data'!B$23:B$96,Trends!E59)</f>
        <v>-0.60087331171567604</v>
      </c>
    </row>
    <row r="60" spans="1:13" x14ac:dyDescent="0.25">
      <c r="A60" t="s">
        <v>79</v>
      </c>
      <c r="B60" s="116" t="e">
        <f>MATCH(A60,'OPR Event Data'!$S$23:$S$75,0)</f>
        <v>#N/A</v>
      </c>
      <c r="C60" s="9" t="e">
        <f>MATCH(A60,'OPR Event Data'!$M$23:$M$77,0)</f>
        <v>#N/A</v>
      </c>
      <c r="D60" s="9" t="e">
        <f>MATCH(Trends!A60,'OPR Event Data'!$G$23:$G$85,0)</f>
        <v>#N/A</v>
      </c>
      <c r="E60" s="117">
        <f>MATCH(A60,'OPR Event Data'!$A$23:$A$96,0)</f>
        <v>49</v>
      </c>
      <c r="F60" s="124" t="e">
        <f>INDEX('OPR Event Data'!V$23:V$75,Trends!B60)</f>
        <v>#N/A</v>
      </c>
      <c r="G60" s="55" t="e">
        <f>INDEX('OPR Event Data'!P$23:P$77,Trends!C60)</f>
        <v>#N/A</v>
      </c>
      <c r="H60" s="55" t="e">
        <f>INDEX('OPR Event Data'!J$23:J$85,Trends!D60)</f>
        <v>#N/A</v>
      </c>
      <c r="I60" s="125">
        <f>INDEX('OPR Event Data'!D$23:D$96,Trends!E60)</f>
        <v>0.14477975381221123</v>
      </c>
      <c r="J60" s="132" t="e">
        <f>INDEX('OPR Event Data'!T$23:T$96,Trends!B60)</f>
        <v>#N/A</v>
      </c>
      <c r="K60" s="27" t="e">
        <f>INDEX('OPR Event Data'!N$23:N$77,Trends!C60)</f>
        <v>#N/A</v>
      </c>
      <c r="L60" s="27" t="e">
        <f>INDEX('OPR Event Data'!H$23:H$85,Trends!D60)</f>
        <v>#N/A</v>
      </c>
      <c r="M60" s="133">
        <f>INDEX('OPR Event Data'!B$23:B$96,Trends!E60)</f>
        <v>-0.62004454880368731</v>
      </c>
    </row>
    <row r="61" spans="1:13" x14ac:dyDescent="0.25">
      <c r="A61" t="s">
        <v>12</v>
      </c>
      <c r="B61" s="116">
        <f>MATCH(A61,'OPR Event Data'!$S$23:$S$75,0)</f>
        <v>9</v>
      </c>
      <c r="C61" s="9">
        <f>MATCH(A61,'OPR Event Data'!$M$23:$M$77,0)</f>
        <v>31</v>
      </c>
      <c r="D61" s="9">
        <f>MATCH(Trends!A61,'OPR Event Data'!$G$23:$G$85,0)</f>
        <v>35</v>
      </c>
      <c r="E61" s="117">
        <f>MATCH(A61,'OPR Event Data'!$A$23:$A$96,0)</f>
        <v>35</v>
      </c>
      <c r="F61" s="124">
        <f>INDEX('OPR Event Data'!V$23:V$75,Trends!B61)</f>
        <v>0.43141756880112664</v>
      </c>
      <c r="G61" s="55">
        <f>INDEX('OPR Event Data'!P$23:P$77,Trends!C61)</f>
        <v>0.14743921486042469</v>
      </c>
      <c r="H61" s="55">
        <f>INDEX('OPR Event Data'!J$23:J$85,Trends!D61)</f>
        <v>0.17315309505262094</v>
      </c>
      <c r="I61" s="125">
        <f>INDEX('OPR Event Data'!D$23:D$96,Trends!E61)</f>
        <v>0.19439910943105537</v>
      </c>
      <c r="J61" s="132">
        <f>INDEX('OPR Event Data'!T$23:T$96,Trends!B61)</f>
        <v>6.8761916213525485</v>
      </c>
      <c r="K61" s="27">
        <f>INDEX('OPR Event Data'!N$23:N$77,Trends!C61)</f>
        <v>-0.23136524940303685</v>
      </c>
      <c r="L61" s="27">
        <f>INDEX('OPR Event Data'!H$23:H$85,Trends!D61)</f>
        <v>-3.2054919464291789</v>
      </c>
      <c r="M61" s="133">
        <f>INDEX('OPR Event Data'!B$23:B$96,Trends!E61)</f>
        <v>2.7103339191455467</v>
      </c>
    </row>
    <row r="62" spans="1:13" x14ac:dyDescent="0.25">
      <c r="A62" t="s">
        <v>29</v>
      </c>
      <c r="B62" s="116">
        <f>MATCH(A62,'OPR Event Data'!$S$23:$S$75,0)</f>
        <v>21</v>
      </c>
      <c r="C62" s="9">
        <f>MATCH(A62,'OPR Event Data'!$M$23:$M$77,0)</f>
        <v>55</v>
      </c>
      <c r="D62" s="9">
        <f>MATCH(Trends!A62,'OPR Event Data'!$G$23:$G$85,0)</f>
        <v>57</v>
      </c>
      <c r="E62" s="117">
        <f>MATCH(A62,'OPR Event Data'!$A$23:$A$96,0)</f>
        <v>71</v>
      </c>
      <c r="F62" s="124">
        <f>INDEX('OPR Event Data'!V$23:V$75,Trends!B62)</f>
        <v>0.26670607910803562</v>
      </c>
      <c r="G62" s="55">
        <f>INDEX('OPR Event Data'!P$23:P$77,Trends!C62)</f>
        <v>0</v>
      </c>
      <c r="H62" s="55">
        <f>INDEX('OPR Event Data'!J$23:J$85,Trends!D62)</f>
        <v>3.8915440655957825E-2</v>
      </c>
      <c r="I62" s="125">
        <f>INDEX('OPR Event Data'!D$23:D$96,Trends!E62)</f>
        <v>3.3234910933355621E-2</v>
      </c>
      <c r="J62" s="132">
        <f>INDEX('OPR Event Data'!T$23:T$96,Trends!B62)</f>
        <v>7.3821241787802929</v>
      </c>
      <c r="K62" s="27">
        <f>INDEX('OPR Event Data'!N$23:N$77,Trends!C62)</f>
        <v>-2.0720182433445125</v>
      </c>
      <c r="L62" s="27">
        <f>INDEX('OPR Event Data'!H$23:H$85,Trends!D62)</f>
        <v>-6.0643599483419797</v>
      </c>
      <c r="M62" s="133">
        <f>INDEX('OPR Event Data'!B$23:B$96,Trends!E62)</f>
        <v>-1.2172786015686279</v>
      </c>
    </row>
    <row r="63" spans="1:13" x14ac:dyDescent="0.25">
      <c r="A63" t="s">
        <v>16</v>
      </c>
      <c r="B63" s="116">
        <f>MATCH(A63,'OPR Event Data'!$S$23:$S$75,0)</f>
        <v>14</v>
      </c>
      <c r="C63" s="9">
        <f>MATCH(A63,'OPR Event Data'!$M$23:$M$77,0)</f>
        <v>11</v>
      </c>
      <c r="D63" s="9">
        <f>MATCH(Trends!A63,'OPR Event Data'!$G$23:$G$85,0)</f>
        <v>11</v>
      </c>
      <c r="E63" s="117" t="e">
        <f>MATCH(A63,'OPR Event Data'!$A$23:$A$96,0)</f>
        <v>#N/A</v>
      </c>
      <c r="F63" s="124">
        <f>INDEX('OPR Event Data'!V$23:V$75,Trends!B63)</f>
        <v>0.36208875812925623</v>
      </c>
      <c r="G63" s="55">
        <f>INDEX('OPR Event Data'!P$23:P$77,Trends!C63)</f>
        <v>0.32859039055673112</v>
      </c>
      <c r="H63" s="55">
        <f>INDEX('OPR Event Data'!J$23:J$85,Trends!D63)</f>
        <v>0.33078625142085094</v>
      </c>
      <c r="I63" s="125" t="e">
        <f>INDEX('OPR Event Data'!D$23:D$96,Trends!E63)</f>
        <v>#N/A</v>
      </c>
      <c r="J63" s="132">
        <f>INDEX('OPR Event Data'!T$23:T$96,Trends!B63)</f>
        <v>4.6883985657626779</v>
      </c>
      <c r="K63" s="27">
        <f>INDEX('OPR Event Data'!N$23:N$77,Trends!C63)</f>
        <v>0.55381722471154915</v>
      </c>
      <c r="L63" s="27">
        <f>INDEX('OPR Event Data'!H$23:H$85,Trends!D63)</f>
        <v>-0.35739523688020108</v>
      </c>
      <c r="M63" s="133" t="e">
        <f>INDEX('OPR Event Data'!B$23:B$96,Trends!E63)</f>
        <v>#N/A</v>
      </c>
    </row>
    <row r="64" spans="1:13" x14ac:dyDescent="0.25">
      <c r="A64" t="s">
        <v>25</v>
      </c>
      <c r="B64" s="116">
        <f>MATCH(A64,'OPR Event Data'!$S$23:$S$75,0)</f>
        <v>28</v>
      </c>
      <c r="C64" s="9">
        <f>MATCH(A64,'OPR Event Data'!$M$23:$M$77,0)</f>
        <v>17</v>
      </c>
      <c r="D64" s="9">
        <f>MATCH(Trends!A64,'OPR Event Data'!$G$23:$G$85,0)</f>
        <v>23</v>
      </c>
      <c r="E64" s="117">
        <f>MATCH(A64,'OPR Event Data'!$A$23:$A$96,0)</f>
        <v>40</v>
      </c>
      <c r="F64" s="124">
        <f>INDEX('OPR Event Data'!V$23:V$75,Trends!B64)</f>
        <v>0.22343158999202667</v>
      </c>
      <c r="G64" s="55">
        <f>INDEX('OPR Event Data'!P$23:P$77,Trends!C64)</f>
        <v>0.22918887684036127</v>
      </c>
      <c r="H64" s="55">
        <f>INDEX('OPR Event Data'!J$23:J$85,Trends!D64)</f>
        <v>0.22481019795297885</v>
      </c>
      <c r="I64" s="125">
        <f>INDEX('OPR Event Data'!D$23:D$96,Trends!E64)</f>
        <v>0.17849185063693035</v>
      </c>
      <c r="J64" s="132">
        <f>INDEX('OPR Event Data'!T$23:T$96,Trends!B64)</f>
        <v>6.0991614676263826</v>
      </c>
      <c r="K64" s="27">
        <f>INDEX('OPR Event Data'!N$23:N$77,Trends!C64)</f>
        <v>-1.9085798588549556</v>
      </c>
      <c r="L64" s="27">
        <f>INDEX('OPR Event Data'!H$23:H$85,Trends!D64)</f>
        <v>-1.609773344424583</v>
      </c>
      <c r="M64" s="133">
        <f>INDEX('OPR Event Data'!B$23:B$96,Trends!E64)</f>
        <v>0.3787782058450781</v>
      </c>
    </row>
    <row r="65" spans="1:13" x14ac:dyDescent="0.25">
      <c r="A65" t="s">
        <v>90</v>
      </c>
      <c r="B65" s="116" t="e">
        <f>MATCH(A65,'OPR Event Data'!$S$23:$S$75,0)</f>
        <v>#N/A</v>
      </c>
      <c r="C65" s="9" t="e">
        <f>MATCH(A65,'OPR Event Data'!$M$23:$M$77,0)</f>
        <v>#N/A</v>
      </c>
      <c r="D65" s="9" t="e">
        <f>MATCH(Trends!A65,'OPR Event Data'!$G$23:$G$85,0)</f>
        <v>#N/A</v>
      </c>
      <c r="E65" s="117">
        <f>MATCH(A65,'OPR Event Data'!$A$23:$A$96,0)</f>
        <v>9</v>
      </c>
      <c r="F65" s="124" t="e">
        <f>INDEX('OPR Event Data'!V$23:V$75,Trends!B65)</f>
        <v>#N/A</v>
      </c>
      <c r="G65" s="55" t="e">
        <f>INDEX('OPR Event Data'!P$23:P$77,Trends!C65)</f>
        <v>#N/A</v>
      </c>
      <c r="H65" s="55" t="e">
        <f>INDEX('OPR Event Data'!J$23:J$85,Trends!D65)</f>
        <v>#N/A</v>
      </c>
      <c r="I65" s="125">
        <f>INDEX('OPR Event Data'!D$23:D$96,Trends!E65)</f>
        <v>0.47122121052220278</v>
      </c>
      <c r="J65" s="132" t="e">
        <f>INDEX('OPR Event Data'!T$23:T$96,Trends!B65)</f>
        <v>#N/A</v>
      </c>
      <c r="K65" s="27" t="e">
        <f>INDEX('OPR Event Data'!N$23:N$77,Trends!C65)</f>
        <v>#N/A</v>
      </c>
      <c r="L65" s="27" t="e">
        <f>INDEX('OPR Event Data'!H$23:H$85,Trends!D65)</f>
        <v>#N/A</v>
      </c>
      <c r="M65" s="133">
        <f>INDEX('OPR Event Data'!B$23:B$96,Trends!E65)</f>
        <v>3.4028009553393286</v>
      </c>
    </row>
    <row r="66" spans="1:13" x14ac:dyDescent="0.25">
      <c r="A66" t="s">
        <v>81</v>
      </c>
      <c r="B66" s="116" t="e">
        <f>MATCH(A66,'OPR Event Data'!$S$23:$S$75,0)</f>
        <v>#N/A</v>
      </c>
      <c r="C66" s="9" t="e">
        <f>MATCH(A66,'OPR Event Data'!$M$23:$M$77,0)</f>
        <v>#N/A</v>
      </c>
      <c r="D66" s="9" t="e">
        <f>MATCH(Trends!A66,'OPR Event Data'!$G$23:$G$85,0)</f>
        <v>#N/A</v>
      </c>
      <c r="E66" s="117">
        <f>MATCH(A66,'OPR Event Data'!$A$23:$A$96,0)</f>
        <v>56</v>
      </c>
      <c r="F66" s="124" t="e">
        <f>INDEX('OPR Event Data'!V$23:V$75,Trends!B66)</f>
        <v>#N/A</v>
      </c>
      <c r="G66" s="55" t="e">
        <f>INDEX('OPR Event Data'!P$23:P$77,Trends!C66)</f>
        <v>#N/A</v>
      </c>
      <c r="H66" s="55" t="e">
        <f>INDEX('OPR Event Data'!J$23:J$85,Trends!D66)</f>
        <v>#N/A</v>
      </c>
      <c r="I66" s="125">
        <f>INDEX('OPR Event Data'!D$23:D$96,Trends!E66)</f>
        <v>0.12268593025566077</v>
      </c>
      <c r="J66" s="132" t="e">
        <f>INDEX('OPR Event Data'!T$23:T$96,Trends!B66)</f>
        <v>#N/A</v>
      </c>
      <c r="K66" s="27" t="e">
        <f>INDEX('OPR Event Data'!N$23:N$77,Trends!C66)</f>
        <v>#N/A</v>
      </c>
      <c r="L66" s="27" t="e">
        <f>INDEX('OPR Event Data'!H$23:H$85,Trends!D66)</f>
        <v>#N/A</v>
      </c>
      <c r="M66" s="133">
        <f>INDEX('OPR Event Data'!B$23:B$96,Trends!E66)</f>
        <v>-0.93619931707363557</v>
      </c>
    </row>
    <row r="67" spans="1:13" x14ac:dyDescent="0.25">
      <c r="A67" t="s">
        <v>19</v>
      </c>
      <c r="B67" s="116">
        <f>MATCH(A67,'OPR Event Data'!$S$23:$S$75,0)</f>
        <v>13</v>
      </c>
      <c r="C67" s="9">
        <f>MATCH(A67,'OPR Event Data'!$M$23:$M$77,0)</f>
        <v>22</v>
      </c>
      <c r="D67" s="9">
        <f>MATCH(Trends!A67,'OPR Event Data'!$G$23:$G$85,0)</f>
        <v>42</v>
      </c>
      <c r="E67" s="117">
        <f>MATCH(A67,'OPR Event Data'!$A$23:$A$96,0)</f>
        <v>57</v>
      </c>
      <c r="F67" s="124">
        <f>INDEX('OPR Event Data'!V$23:V$75,Trends!B67)</f>
        <v>0.3858800099906925</v>
      </c>
      <c r="G67" s="55">
        <f>INDEX('OPR Event Data'!P$23:P$77,Trends!C67)</f>
        <v>0.19325231084569028</v>
      </c>
      <c r="H67" s="55">
        <f>INDEX('OPR Event Data'!J$23:J$85,Trends!D67)</f>
        <v>0.11307433169867868</v>
      </c>
      <c r="I67" s="125">
        <f>INDEX('OPR Event Data'!D$23:D$96,Trends!E67)</f>
        <v>0.11511271920902751</v>
      </c>
      <c r="J67" s="132">
        <f>INDEX('OPR Event Data'!T$23:T$96,Trends!B67)</f>
        <v>6.4792803724502264</v>
      </c>
      <c r="K67" s="27">
        <f>INDEX('OPR Event Data'!N$23:N$77,Trends!C67)</f>
        <v>-0.25471723888336595</v>
      </c>
      <c r="L67" s="27">
        <f>INDEX('OPR Event Data'!H$23:H$85,Trends!D67)</f>
        <v>-3.8439601062418607</v>
      </c>
      <c r="M67" s="133">
        <f>INDEX('OPR Event Data'!B$23:B$96,Trends!E67)</f>
        <v>-0.51736176878224149</v>
      </c>
    </row>
    <row r="68" spans="1:13" x14ac:dyDescent="0.25">
      <c r="A68" t="s">
        <v>45</v>
      </c>
      <c r="B68" s="116">
        <f>MATCH(A68,'OPR Event Data'!$S$23:$S$75,0)</f>
        <v>36</v>
      </c>
      <c r="C68" s="9">
        <f>MATCH(A68,'OPR Event Data'!$M$23:$M$77,0)</f>
        <v>47</v>
      </c>
      <c r="D68" s="9">
        <f>MATCH(Trends!A68,'OPR Event Data'!$G$23:$G$85,0)</f>
        <v>38</v>
      </c>
      <c r="E68" s="117">
        <f>MATCH(A68,'OPR Event Data'!$A$23:$A$96,0)</f>
        <v>60</v>
      </c>
      <c r="F68" s="124">
        <f>INDEX('OPR Event Data'!V$23:V$75,Trends!B68)</f>
        <v>0.14054319915705005</v>
      </c>
      <c r="G68" s="55">
        <f>INDEX('OPR Event Data'!P$23:P$77,Trends!C68)</f>
        <v>6.5391244577819765E-2</v>
      </c>
      <c r="H68" s="55">
        <f>INDEX('OPR Event Data'!J$23:J$85,Trends!D68)</f>
        <v>0.15035957137829634</v>
      </c>
      <c r="I68" s="125">
        <f>INDEX('OPR Event Data'!D$23:D$96,Trends!E68)</f>
        <v>0.11124995747174252</v>
      </c>
      <c r="J68" s="132">
        <f>INDEX('OPR Event Data'!T$23:T$96,Trends!B68)</f>
        <v>4.3542727479833729</v>
      </c>
      <c r="K68" s="27">
        <f>INDEX('OPR Event Data'!N$23:N$77,Trends!C68)</f>
        <v>-1.5081920553995489</v>
      </c>
      <c r="L68" s="27">
        <f>INDEX('OPR Event Data'!H$23:H$85,Trends!D68)</f>
        <v>-2.9062859843805882</v>
      </c>
      <c r="M68" s="133">
        <f>INDEX('OPR Event Data'!B$23:B$96,Trends!E68)</f>
        <v>1.5747002938544501</v>
      </c>
    </row>
    <row r="69" spans="1:13" x14ac:dyDescent="0.25">
      <c r="A69" t="s">
        <v>54</v>
      </c>
      <c r="B69" s="116">
        <f>MATCH(A69,'OPR Event Data'!$S$23:$S$75,0)</f>
        <v>44</v>
      </c>
      <c r="C69" s="9">
        <f>MATCH(A69,'OPR Event Data'!$M$23:$M$77,0)</f>
        <v>46</v>
      </c>
      <c r="D69" s="9" t="e">
        <f>MATCH(Trends!A69,'OPR Event Data'!$G$23:$G$85,0)</f>
        <v>#N/A</v>
      </c>
      <c r="E69" s="117" t="e">
        <f>MATCH(A69,'OPR Event Data'!$A$23:$A$96,0)</f>
        <v>#N/A</v>
      </c>
      <c r="F69" s="124">
        <f>INDEX('OPR Event Data'!V$23:V$75,Trends!B69)</f>
        <v>8.3059283043687968E-2</v>
      </c>
      <c r="G69" s="55">
        <f>INDEX('OPR Event Data'!P$23:P$77,Trends!C69)</f>
        <v>6.6365560382960695E-2</v>
      </c>
      <c r="H69" s="55" t="e">
        <f>INDEX('OPR Event Data'!J$23:J$85,Trends!D69)</f>
        <v>#N/A</v>
      </c>
      <c r="I69" s="125" t="e">
        <f>INDEX('OPR Event Data'!D$23:D$96,Trends!E69)</f>
        <v>#N/A</v>
      </c>
      <c r="J69" s="132">
        <f>INDEX('OPR Event Data'!T$23:T$96,Trends!B69)</f>
        <v>4.2903370449263756</v>
      </c>
      <c r="K69" s="27">
        <f>INDEX('OPR Event Data'!N$23:N$77,Trends!C69)</f>
        <v>-2.4176888796632694</v>
      </c>
      <c r="L69" s="27" t="e">
        <f>INDEX('OPR Event Data'!H$23:H$85,Trends!D69)</f>
        <v>#N/A</v>
      </c>
      <c r="M69" s="133" t="e">
        <f>INDEX('OPR Event Data'!B$23:B$96,Trends!E69)</f>
        <v>#N/A</v>
      </c>
    </row>
    <row r="70" spans="1:13" x14ac:dyDescent="0.25">
      <c r="A70" t="s">
        <v>70</v>
      </c>
      <c r="B70" s="116" t="e">
        <f>MATCH(A70,'OPR Event Data'!$S$23:$S$75,0)</f>
        <v>#N/A</v>
      </c>
      <c r="C70" s="9" t="e">
        <f>MATCH(A70,'OPR Event Data'!$M$23:$M$77,0)</f>
        <v>#N/A</v>
      </c>
      <c r="D70" s="9">
        <f>MATCH(Trends!A70,'OPR Event Data'!$G$23:$G$85,0)</f>
        <v>59</v>
      </c>
      <c r="E70" s="117">
        <f>MATCH(A70,'OPR Event Data'!$A$23:$A$96,0)</f>
        <v>47</v>
      </c>
      <c r="F70" s="124" t="e">
        <f>INDEX('OPR Event Data'!V$23:V$75,Trends!B70)</f>
        <v>#N/A</v>
      </c>
      <c r="G70" s="55" t="e">
        <f>INDEX('OPR Event Data'!P$23:P$77,Trends!C70)</f>
        <v>#N/A</v>
      </c>
      <c r="H70" s="55">
        <f>INDEX('OPR Event Data'!J$23:J$85,Trends!D70)</f>
        <v>2.8165666309274615E-2</v>
      </c>
      <c r="I70" s="125">
        <f>INDEX('OPR Event Data'!D$23:D$96,Trends!E70)</f>
        <v>0.14917544813050676</v>
      </c>
      <c r="J70" s="132" t="e">
        <f>INDEX('OPR Event Data'!T$23:T$96,Trends!B70)</f>
        <v>#N/A</v>
      </c>
      <c r="K70" s="27" t="e">
        <f>INDEX('OPR Event Data'!N$23:N$77,Trends!C70)</f>
        <v>#N/A</v>
      </c>
      <c r="L70" s="27">
        <f>INDEX('OPR Event Data'!H$23:H$85,Trends!D70)</f>
        <v>-4.9497791426437008</v>
      </c>
      <c r="M70" s="133">
        <f>INDEX('OPR Event Data'!B$23:B$96,Trends!E70)</f>
        <v>1.3667622541009485</v>
      </c>
    </row>
    <row r="71" spans="1:13" x14ac:dyDescent="0.25">
      <c r="A71" t="s">
        <v>66</v>
      </c>
      <c r="B71" s="116" t="e">
        <f>MATCH(A71,'OPR Event Data'!$S$23:$S$75,0)</f>
        <v>#N/A</v>
      </c>
      <c r="C71" s="9" t="e">
        <f>MATCH(A71,'OPR Event Data'!$M$23:$M$77,0)</f>
        <v>#N/A</v>
      </c>
      <c r="D71" s="9">
        <f>MATCH(Trends!A71,'OPR Event Data'!$G$23:$G$85,0)</f>
        <v>60</v>
      </c>
      <c r="E71" s="117">
        <f>MATCH(A71,'OPR Event Data'!$A$23:$A$96,0)</f>
        <v>39</v>
      </c>
      <c r="F71" s="124" t="e">
        <f>INDEX('OPR Event Data'!V$23:V$75,Trends!B71)</f>
        <v>#N/A</v>
      </c>
      <c r="G71" s="55" t="e">
        <f>INDEX('OPR Event Data'!P$23:P$77,Trends!C71)</f>
        <v>#N/A</v>
      </c>
      <c r="H71" s="55">
        <f>INDEX('OPR Event Data'!J$23:J$85,Trends!D71)</f>
        <v>2.7322296264633558E-2</v>
      </c>
      <c r="I71" s="125">
        <f>INDEX('OPR Event Data'!D$23:D$96,Trends!E71)</f>
        <v>0.17979279419780203</v>
      </c>
      <c r="J71" s="132" t="e">
        <f>INDEX('OPR Event Data'!T$23:T$96,Trends!B71)</f>
        <v>#N/A</v>
      </c>
      <c r="K71" s="27" t="e">
        <f>INDEX('OPR Event Data'!N$23:N$77,Trends!C71)</f>
        <v>#N/A</v>
      </c>
      <c r="L71" s="27">
        <f>INDEX('OPR Event Data'!H$23:H$85,Trends!D71)</f>
        <v>-2.4191070342135106</v>
      </c>
      <c r="M71" s="133">
        <f>INDEX('OPR Event Data'!B$23:B$96,Trends!E71)</f>
        <v>-0.75891462532474607</v>
      </c>
    </row>
    <row r="72" spans="1:13" x14ac:dyDescent="0.25">
      <c r="A72" t="s">
        <v>35</v>
      </c>
      <c r="B72" s="116">
        <f>MATCH(A72,'OPR Event Data'!$S$23:$S$75,0)</f>
        <v>32</v>
      </c>
      <c r="C72" s="9">
        <f>MATCH(A72,'OPR Event Data'!$M$23:$M$77,0)</f>
        <v>25</v>
      </c>
      <c r="D72" s="9">
        <f>MATCH(Trends!A72,'OPR Event Data'!$G$23:$G$85,0)</f>
        <v>17</v>
      </c>
      <c r="E72" s="117">
        <f>MATCH(A72,'OPR Event Data'!$A$23:$A$96,0)</f>
        <v>24</v>
      </c>
      <c r="F72" s="124">
        <f>INDEX('OPR Event Data'!V$23:V$75,Trends!B72)</f>
        <v>0.21628566618648787</v>
      </c>
      <c r="G72" s="55">
        <f>INDEX('OPR Event Data'!P$23:P$77,Trends!C72)</f>
        <v>0.18591752101336806</v>
      </c>
      <c r="H72" s="55">
        <f>INDEX('OPR Event Data'!J$23:J$85,Trends!D72)</f>
        <v>0.27311726435912836</v>
      </c>
      <c r="I72" s="125">
        <f>INDEX('OPR Event Data'!D$23:D$96,Trends!E72)</f>
        <v>0.28383554621116347</v>
      </c>
      <c r="J72" s="132">
        <f>INDEX('OPR Event Data'!T$23:T$96,Trends!B72)</f>
        <v>3.5615045261459177</v>
      </c>
      <c r="K72" s="27">
        <f>INDEX('OPR Event Data'!N$23:N$77,Trends!C72)</f>
        <v>-1.6841335608480656</v>
      </c>
      <c r="L72" s="27">
        <f>INDEX('OPR Event Data'!H$23:H$85,Trends!D72)</f>
        <v>-1.4302682674452136</v>
      </c>
      <c r="M72" s="133">
        <f>INDEX('OPR Event Data'!B$23:B$96,Trends!E72)</f>
        <v>0.35076756357597222</v>
      </c>
    </row>
    <row r="73" spans="1:13" x14ac:dyDescent="0.25">
      <c r="A73" t="s">
        <v>65</v>
      </c>
      <c r="B73" s="116" t="e">
        <f>MATCH(A73,'OPR Event Data'!$S$23:$S$75,0)</f>
        <v>#N/A</v>
      </c>
      <c r="C73" s="9" t="e">
        <f>MATCH(A73,'OPR Event Data'!$M$23:$M$77,0)</f>
        <v>#N/A</v>
      </c>
      <c r="D73" s="9">
        <f>MATCH(Trends!A73,'OPR Event Data'!$G$23:$G$85,0)</f>
        <v>8</v>
      </c>
      <c r="E73" s="117">
        <f>MATCH(A73,'OPR Event Data'!$A$23:$A$96,0)</f>
        <v>72</v>
      </c>
      <c r="F73" s="124" t="e">
        <f>INDEX('OPR Event Data'!V$23:V$75,Trends!B73)</f>
        <v>#N/A</v>
      </c>
      <c r="G73" s="55" t="e">
        <f>INDEX('OPR Event Data'!P$23:P$77,Trends!C73)</f>
        <v>#N/A</v>
      </c>
      <c r="H73" s="55">
        <f>INDEX('OPR Event Data'!J$23:J$85,Trends!D73)</f>
        <v>0.3611151410001544</v>
      </c>
      <c r="I73" s="125">
        <f>INDEX('OPR Event Data'!D$23:D$96,Trends!E73)</f>
        <v>3.2240015700588834E-2</v>
      </c>
      <c r="J73" s="132" t="e">
        <f>INDEX('OPR Event Data'!T$23:T$96,Trends!B73)</f>
        <v>#N/A</v>
      </c>
      <c r="K73" s="27" t="e">
        <f>INDEX('OPR Event Data'!N$23:N$77,Trends!C73)</f>
        <v>#N/A</v>
      </c>
      <c r="L73" s="27">
        <f>INDEX('OPR Event Data'!H$23:H$85,Trends!D73)</f>
        <v>-1.2508325290066269</v>
      </c>
      <c r="M73" s="133">
        <f>INDEX('OPR Event Data'!B$23:B$96,Trends!E73)</f>
        <v>-1.1080022221428212</v>
      </c>
    </row>
    <row r="74" spans="1:13" x14ac:dyDescent="0.25">
      <c r="A74" t="s">
        <v>85</v>
      </c>
      <c r="B74" s="116" t="e">
        <f>MATCH(A74,'OPR Event Data'!$S$23:$S$75,0)</f>
        <v>#N/A</v>
      </c>
      <c r="C74" s="9" t="e">
        <f>MATCH(A74,'OPR Event Data'!$M$23:$M$77,0)</f>
        <v>#N/A</v>
      </c>
      <c r="D74" s="9" t="e">
        <f>MATCH(Trends!A74,'OPR Event Data'!$G$23:$G$85,0)</f>
        <v>#N/A</v>
      </c>
      <c r="E74" s="117">
        <f>MATCH(A74,'OPR Event Data'!$A$23:$A$96,0)</f>
        <v>19</v>
      </c>
      <c r="F74" s="124" t="e">
        <f>INDEX('OPR Event Data'!V$23:V$75,Trends!B74)</f>
        <v>#N/A</v>
      </c>
      <c r="G74" s="55" t="e">
        <f>INDEX('OPR Event Data'!P$23:P$77,Trends!C74)</f>
        <v>#N/A</v>
      </c>
      <c r="H74" s="55" t="e">
        <f>INDEX('OPR Event Data'!J$23:J$85,Trends!D74)</f>
        <v>#N/A</v>
      </c>
      <c r="I74" s="125">
        <f>INDEX('OPR Event Data'!D$23:D$96,Trends!E74)</f>
        <v>0.31798385663057899</v>
      </c>
      <c r="J74" s="132" t="e">
        <f>INDEX('OPR Event Data'!T$23:T$96,Trends!B74)</f>
        <v>#N/A</v>
      </c>
      <c r="K74" s="27" t="e">
        <f>INDEX('OPR Event Data'!N$23:N$77,Trends!C74)</f>
        <v>#N/A</v>
      </c>
      <c r="L74" s="27" t="e">
        <f>INDEX('OPR Event Data'!H$23:H$85,Trends!D74)</f>
        <v>#N/A</v>
      </c>
      <c r="M74" s="133">
        <f>INDEX('OPR Event Data'!B$23:B$96,Trends!E74)</f>
        <v>1.0854897879567666</v>
      </c>
    </row>
    <row r="75" spans="1:13" x14ac:dyDescent="0.25">
      <c r="A75" t="s">
        <v>91</v>
      </c>
      <c r="B75" s="116" t="e">
        <f>MATCH(A75,'OPR Event Data'!$S$23:$S$75,0)</f>
        <v>#N/A</v>
      </c>
      <c r="C75" s="9" t="e">
        <f>MATCH(A75,'OPR Event Data'!$M$23:$M$77,0)</f>
        <v>#N/A</v>
      </c>
      <c r="D75" s="9" t="e">
        <f>MATCH(Trends!A75,'OPR Event Data'!$G$23:$G$85,0)</f>
        <v>#N/A</v>
      </c>
      <c r="E75" s="117">
        <f>MATCH(A75,'OPR Event Data'!$A$23:$A$96,0)</f>
        <v>16</v>
      </c>
      <c r="F75" s="124" t="e">
        <f>INDEX('OPR Event Data'!V$23:V$75,Trends!B75)</f>
        <v>#N/A</v>
      </c>
      <c r="G75" s="55" t="e">
        <f>INDEX('OPR Event Data'!P$23:P$77,Trends!C75)</f>
        <v>#N/A</v>
      </c>
      <c r="H75" s="55" t="e">
        <f>INDEX('OPR Event Data'!J$23:J$85,Trends!D75)</f>
        <v>#N/A</v>
      </c>
      <c r="I75" s="125">
        <f>INDEX('OPR Event Data'!D$23:D$96,Trends!E75)</f>
        <v>0.36640835930446108</v>
      </c>
      <c r="J75" s="132" t="e">
        <f>INDEX('OPR Event Data'!T$23:T$96,Trends!B75)</f>
        <v>#N/A</v>
      </c>
      <c r="K75" s="27" t="e">
        <f>INDEX('OPR Event Data'!N$23:N$77,Trends!C75)</f>
        <v>#N/A</v>
      </c>
      <c r="L75" s="27" t="e">
        <f>INDEX('OPR Event Data'!H$23:H$85,Trends!D75)</f>
        <v>#N/A</v>
      </c>
      <c r="M75" s="133">
        <f>INDEX('OPR Event Data'!B$23:B$96,Trends!E75)</f>
        <v>1.8030447770675295</v>
      </c>
    </row>
    <row r="76" spans="1:13" x14ac:dyDescent="0.25">
      <c r="A76" t="s">
        <v>23</v>
      </c>
      <c r="B76" s="116">
        <f>MATCH(A76,'OPR Event Data'!$S$23:$S$75,0)</f>
        <v>20</v>
      </c>
      <c r="C76" s="9">
        <f>MATCH(A76,'OPR Event Data'!$M$23:$M$77,0)</f>
        <v>15</v>
      </c>
      <c r="D76" s="9">
        <f>MATCH(Trends!A76,'OPR Event Data'!$G$23:$G$85,0)</f>
        <v>22</v>
      </c>
      <c r="E76" s="117">
        <f>MATCH(A76,'OPR Event Data'!$A$23:$A$96,0)</f>
        <v>44</v>
      </c>
      <c r="F76" s="124">
        <f>INDEX('OPR Event Data'!V$23:V$75,Trends!B76)</f>
        <v>0.28418732684407688</v>
      </c>
      <c r="G76" s="55">
        <f>INDEX('OPR Event Data'!P$23:P$77,Trends!C76)</f>
        <v>0.23583119061036972</v>
      </c>
      <c r="H76" s="55">
        <f>INDEX('OPR Event Data'!J$23:J$85,Trends!D76)</f>
        <v>0.23494361351798951</v>
      </c>
      <c r="I76" s="125">
        <f>INDEX('OPR Event Data'!D$23:D$96,Trends!E76)</f>
        <v>0.16039706614868496</v>
      </c>
      <c r="J76" s="132">
        <f>INDEX('OPR Event Data'!T$23:T$96,Trends!B76)</f>
        <v>6.1394325184966858</v>
      </c>
      <c r="K76" s="27">
        <f>INDEX('OPR Event Data'!N$23:N$77,Trends!C76)</f>
        <v>-0.23265845743065836</v>
      </c>
      <c r="L76" s="27">
        <f>INDEX('OPR Event Data'!H$23:H$85,Trends!D76)</f>
        <v>-1.6145200595127305</v>
      </c>
      <c r="M76" s="133">
        <f>INDEX('OPR Event Data'!B$23:B$96,Trends!E76)</f>
        <v>0.57706291575532387</v>
      </c>
    </row>
    <row r="77" spans="1:13" x14ac:dyDescent="0.25">
      <c r="A77" t="s">
        <v>18</v>
      </c>
      <c r="B77" s="116">
        <f>MATCH(A77,'OPR Event Data'!$S$23:$S$75,0)</f>
        <v>18</v>
      </c>
      <c r="C77" s="9">
        <f>MATCH(A77,'OPR Event Data'!$M$23:$M$77,0)</f>
        <v>12</v>
      </c>
      <c r="D77" s="9" t="e">
        <f>MATCH(Trends!A77,'OPR Event Data'!$G$23:$G$85,0)</f>
        <v>#N/A</v>
      </c>
      <c r="E77" s="117" t="e">
        <f>MATCH(A77,'OPR Event Data'!$A$23:$A$96,0)</f>
        <v>#N/A</v>
      </c>
      <c r="F77" s="124">
        <f>INDEX('OPR Event Data'!V$23:V$75,Trends!B77)</f>
        <v>0.30645634151723589</v>
      </c>
      <c r="G77" s="55">
        <f>INDEX('OPR Event Data'!P$23:P$77,Trends!C77)</f>
        <v>0.31604398119814664</v>
      </c>
      <c r="H77" s="55" t="e">
        <f>INDEX('OPR Event Data'!J$23:J$85,Trends!D77)</f>
        <v>#N/A</v>
      </c>
      <c r="I77" s="125" t="e">
        <f>INDEX('OPR Event Data'!D$23:D$96,Trends!E77)</f>
        <v>#N/A</v>
      </c>
      <c r="J77" s="132">
        <f>INDEX('OPR Event Data'!T$23:T$96,Trends!B77)</f>
        <v>4.6818461366690309</v>
      </c>
      <c r="K77" s="27">
        <f>INDEX('OPR Event Data'!N$23:N$77,Trends!C77)</f>
        <v>-2.8304532427914624</v>
      </c>
      <c r="L77" s="27" t="e">
        <f>INDEX('OPR Event Data'!H$23:H$85,Trends!D77)</f>
        <v>#N/A</v>
      </c>
      <c r="M77" s="133" t="e">
        <f>INDEX('OPR Event Data'!B$23:B$96,Trends!E77)</f>
        <v>#N/A</v>
      </c>
    </row>
    <row r="78" spans="1:13" x14ac:dyDescent="0.25">
      <c r="A78" t="s">
        <v>72</v>
      </c>
      <c r="B78" s="116" t="e">
        <f>MATCH(A78,'OPR Event Data'!$S$23:$S$75,0)</f>
        <v>#N/A</v>
      </c>
      <c r="C78" s="9" t="e">
        <f>MATCH(A78,'OPR Event Data'!$M$23:$M$77,0)</f>
        <v>#N/A</v>
      </c>
      <c r="D78" s="9">
        <f>MATCH(Trends!A78,'OPR Event Data'!$G$23:$G$85,0)</f>
        <v>41</v>
      </c>
      <c r="E78" s="117">
        <f>MATCH(A78,'OPR Event Data'!$A$23:$A$96,0)</f>
        <v>26</v>
      </c>
      <c r="F78" s="124" t="e">
        <f>INDEX('OPR Event Data'!V$23:V$75,Trends!B78)</f>
        <v>#N/A</v>
      </c>
      <c r="G78" s="55" t="e">
        <f>INDEX('OPR Event Data'!P$23:P$77,Trends!C78)</f>
        <v>#N/A</v>
      </c>
      <c r="H78" s="55">
        <f>INDEX('OPR Event Data'!J$23:J$85,Trends!D78)</f>
        <v>0.13780090691757238</v>
      </c>
      <c r="I78" s="125">
        <f>INDEX('OPR Event Data'!D$23:D$96,Trends!E78)</f>
        <v>0.27544718571958349</v>
      </c>
      <c r="J78" s="132" t="e">
        <f>INDEX('OPR Event Data'!T$23:T$96,Trends!B78)</f>
        <v>#N/A</v>
      </c>
      <c r="K78" s="27" t="e">
        <f>INDEX('OPR Event Data'!N$23:N$77,Trends!C78)</f>
        <v>#N/A</v>
      </c>
      <c r="L78" s="27">
        <f>INDEX('OPR Event Data'!H$23:H$85,Trends!D78)</f>
        <v>-5.8357099841976732</v>
      </c>
      <c r="M78" s="133">
        <f>INDEX('OPR Event Data'!B$23:B$96,Trends!E78)</f>
        <v>-0.20221749719898763</v>
      </c>
    </row>
    <row r="79" spans="1:13" x14ac:dyDescent="0.25">
      <c r="A79" t="s">
        <v>68</v>
      </c>
      <c r="B79" s="116" t="e">
        <f>MATCH(A79,'OPR Event Data'!$S$23:$S$75,0)</f>
        <v>#N/A</v>
      </c>
      <c r="C79" s="9" t="e">
        <f>MATCH(A79,'OPR Event Data'!$M$23:$M$77,0)</f>
        <v>#N/A</v>
      </c>
      <c r="D79" s="9">
        <f>MATCH(Trends!A79,'OPR Event Data'!$G$23:$G$85,0)</f>
        <v>18</v>
      </c>
      <c r="E79" s="117">
        <f>MATCH(A79,'OPR Event Data'!$A$23:$A$96,0)</f>
        <v>28</v>
      </c>
      <c r="F79" s="124" t="e">
        <f>INDEX('OPR Event Data'!V$23:V$75,Trends!B79)</f>
        <v>#N/A</v>
      </c>
      <c r="G79" s="55" t="e">
        <f>INDEX('OPR Event Data'!P$23:P$77,Trends!C79)</f>
        <v>#N/A</v>
      </c>
      <c r="H79" s="55">
        <f>INDEX('OPR Event Data'!J$23:J$85,Trends!D79)</f>
        <v>0.24897994981044921</v>
      </c>
      <c r="I79" s="125">
        <f>INDEX('OPR Event Data'!D$23:D$96,Trends!E79)</f>
        <v>0.26105694179473654</v>
      </c>
      <c r="J79" s="132" t="e">
        <f>INDEX('OPR Event Data'!T$23:T$96,Trends!B79)</f>
        <v>#N/A</v>
      </c>
      <c r="K79" s="27" t="e">
        <f>INDEX('OPR Event Data'!N$23:N$77,Trends!C79)</f>
        <v>#N/A</v>
      </c>
      <c r="L79" s="27">
        <f>INDEX('OPR Event Data'!H$23:H$85,Trends!D79)</f>
        <v>-3.313126852848769</v>
      </c>
      <c r="M79" s="133">
        <f>INDEX('OPR Event Data'!B$23:B$96,Trends!E79)</f>
        <v>-0.31144260054286382</v>
      </c>
    </row>
    <row r="80" spans="1:13" x14ac:dyDescent="0.25">
      <c r="A80" t="s">
        <v>58</v>
      </c>
      <c r="B80" s="116">
        <f>MATCH(A80,'OPR Event Data'!$S$23:$S$75,0)</f>
        <v>47</v>
      </c>
      <c r="C80" s="9">
        <f>MATCH(A80,'OPR Event Data'!$M$23:$M$77,0)</f>
        <v>49</v>
      </c>
      <c r="D80" s="9">
        <f>MATCH(Trends!A80,'OPR Event Data'!$G$23:$G$85,0)</f>
        <v>58</v>
      </c>
      <c r="E80" s="117">
        <f>MATCH(A80,'OPR Event Data'!$A$23:$A$96,0)</f>
        <v>62</v>
      </c>
      <c r="F80" s="124">
        <f>INDEX('OPR Event Data'!V$23:V$75,Trends!B80)</f>
        <v>5.6474696381322471E-2</v>
      </c>
      <c r="G80" s="55">
        <f>INDEX('OPR Event Data'!P$23:P$77,Trends!C80)</f>
        <v>6.2189540747478331E-2</v>
      </c>
      <c r="H80" s="55">
        <f>INDEX('OPR Event Data'!J$23:J$85,Trends!D80)</f>
        <v>3.7163394832754201E-2</v>
      </c>
      <c r="I80" s="125">
        <f>INDEX('OPR Event Data'!D$23:D$96,Trends!E80)</f>
        <v>9.6366043821562428E-2</v>
      </c>
      <c r="J80" s="132">
        <f>INDEX('OPR Event Data'!T$23:T$96,Trends!B80)</f>
        <v>7.2314124028113778</v>
      </c>
      <c r="K80" s="27">
        <f>INDEX('OPR Event Data'!N$23:N$77,Trends!C80)</f>
        <v>-1.6231723184489741</v>
      </c>
      <c r="L80" s="27">
        <f>INDEX('OPR Event Data'!H$23:H$85,Trends!D80)</f>
        <v>-2.9013263480907758</v>
      </c>
      <c r="M80" s="133">
        <f>INDEX('OPR Event Data'!B$23:B$96,Trends!E80)</f>
        <v>1.2675531141583822</v>
      </c>
    </row>
    <row r="81" spans="1:13" x14ac:dyDescent="0.25">
      <c r="A81" t="s">
        <v>9</v>
      </c>
      <c r="B81" s="116">
        <f>MATCH(A81,'OPR Event Data'!$S$23:$S$75,0)</f>
        <v>7</v>
      </c>
      <c r="C81" s="9">
        <f>MATCH(A81,'OPR Event Data'!$M$23:$M$77,0)</f>
        <v>7</v>
      </c>
      <c r="D81" s="9">
        <f>MATCH(Trends!A81,'OPR Event Data'!$G$23:$G$85,0)</f>
        <v>16</v>
      </c>
      <c r="E81" s="117">
        <f>MATCH(A81,'OPR Event Data'!$A$23:$A$96,0)</f>
        <v>8</v>
      </c>
      <c r="F81" s="124">
        <f>INDEX('OPR Event Data'!V$23:V$75,Trends!B81)</f>
        <v>0.46080463071739242</v>
      </c>
      <c r="G81" s="55">
        <f>INDEX('OPR Event Data'!P$23:P$77,Trends!C81)</f>
        <v>0.40962152512841449</v>
      </c>
      <c r="H81" s="55">
        <f>INDEX('OPR Event Data'!J$23:J$85,Trends!D81)</f>
        <v>0.27382974463110465</v>
      </c>
      <c r="I81" s="125">
        <f>INDEX('OPR Event Data'!D$23:D$96,Trends!E81)</f>
        <v>0.53947868671318999</v>
      </c>
      <c r="J81" s="132">
        <f>INDEX('OPR Event Data'!T$23:T$96,Trends!B81)</f>
        <v>5.663821832077641</v>
      </c>
      <c r="K81" s="27">
        <f>INDEX('OPR Event Data'!N$23:N$77,Trends!C81)</f>
        <v>-1.5023678100309212</v>
      </c>
      <c r="L81" s="27">
        <f>INDEX('OPR Event Data'!H$23:H$85,Trends!D81)</f>
        <v>-1.8471779404683248</v>
      </c>
      <c r="M81" s="133">
        <f>INDEX('OPR Event Data'!B$23:B$96,Trends!E81)</f>
        <v>2.6940424427775085</v>
      </c>
    </row>
    <row r="82" spans="1:13" x14ac:dyDescent="0.25">
      <c r="A82" t="s">
        <v>59</v>
      </c>
      <c r="B82" s="116" t="e">
        <f>MATCH(A82,'OPR Event Data'!$S$23:$S$75,0)</f>
        <v>#N/A</v>
      </c>
      <c r="C82" s="9">
        <f>MATCH(A82,'OPR Event Data'!$M$23:$M$77,0)</f>
        <v>48</v>
      </c>
      <c r="D82" s="9">
        <f>MATCH(Trends!A82,'OPR Event Data'!$G$23:$G$85,0)</f>
        <v>53</v>
      </c>
      <c r="E82" s="117">
        <f>MATCH(A82,'OPR Event Data'!$A$23:$A$96,0)</f>
        <v>51</v>
      </c>
      <c r="F82" s="124" t="e">
        <f>INDEX('OPR Event Data'!V$23:V$75,Trends!B82)</f>
        <v>#N/A</v>
      </c>
      <c r="G82" s="55">
        <f>INDEX('OPR Event Data'!P$23:P$77,Trends!C82)</f>
        <v>6.3857612366910149E-2</v>
      </c>
      <c r="H82" s="55">
        <f>INDEX('OPR Event Data'!J$23:J$85,Trends!D82)</f>
        <v>7.329849217222173E-2</v>
      </c>
      <c r="I82" s="125">
        <f>INDEX('OPR Event Data'!D$23:D$96,Trends!E82)</f>
        <v>0.13219650882219544</v>
      </c>
      <c r="J82" s="132" t="e">
        <f>INDEX('OPR Event Data'!T$23:T$96,Trends!B82)</f>
        <v>#N/A</v>
      </c>
      <c r="K82" s="27">
        <f>INDEX('OPR Event Data'!N$23:N$77,Trends!C82)</f>
        <v>-2.1585971742699228</v>
      </c>
      <c r="L82" s="27">
        <f>INDEX('OPR Event Data'!H$23:H$85,Trends!D82)</f>
        <v>-5.8632026949169846</v>
      </c>
      <c r="M82" s="133">
        <f>INDEX('OPR Event Data'!B$23:B$96,Trends!E82)</f>
        <v>-9.81446077760324E-2</v>
      </c>
    </row>
    <row r="83" spans="1:13" x14ac:dyDescent="0.25">
      <c r="A83" t="s">
        <v>46</v>
      </c>
      <c r="B83" s="116">
        <f>MATCH(A83,'OPR Event Data'!$S$23:$S$75,0)</f>
        <v>30</v>
      </c>
      <c r="C83" s="9">
        <f>MATCH(A83,'OPR Event Data'!$M$23:$M$77,0)</f>
        <v>36</v>
      </c>
      <c r="D83" s="9">
        <f>MATCH(Trends!A83,'OPR Event Data'!$G$23:$G$85,0)</f>
        <v>34</v>
      </c>
      <c r="E83" s="117">
        <f>MATCH(A83,'OPR Event Data'!$A$23:$A$96,0)</f>
        <v>73</v>
      </c>
      <c r="F83" s="124">
        <f>INDEX('OPR Event Data'!V$23:V$75,Trends!B83)</f>
        <v>0.21715172583579456</v>
      </c>
      <c r="G83" s="55">
        <f>INDEX('OPR Event Data'!P$23:P$77,Trends!C83)</f>
        <v>0.12794580799888555</v>
      </c>
      <c r="H83" s="55">
        <f>INDEX('OPR Event Data'!J$23:J$85,Trends!D83)</f>
        <v>0.17877541856956211</v>
      </c>
      <c r="I83" s="125">
        <f>INDEX('OPR Event Data'!D$23:D$96,Trends!E83)</f>
        <v>2.7171523411204251E-2</v>
      </c>
      <c r="J83" s="132">
        <f>INDEX('OPR Event Data'!T$23:T$96,Trends!B83)</f>
        <v>5.7171972793016215</v>
      </c>
      <c r="K83" s="27">
        <f>INDEX('OPR Event Data'!N$23:N$77,Trends!C83)</f>
        <v>-2.756779529725184</v>
      </c>
      <c r="L83" s="27">
        <f>INDEX('OPR Event Data'!H$23:H$85,Trends!D83)</f>
        <v>-3.7859028956952696</v>
      </c>
      <c r="M83" s="133">
        <f>INDEX('OPR Event Data'!B$23:B$96,Trends!E83)</f>
        <v>-1.0203845800983575</v>
      </c>
    </row>
    <row r="84" spans="1:13" x14ac:dyDescent="0.25">
      <c r="A84" t="s">
        <v>61</v>
      </c>
      <c r="B84" s="116">
        <f>MATCH(A84,'OPR Event Data'!$S$23:$S$75,0)</f>
        <v>35</v>
      </c>
      <c r="C84" s="9">
        <f>MATCH(A84,'OPR Event Data'!$M$23:$M$77,0)</f>
        <v>53</v>
      </c>
      <c r="D84" s="9">
        <f>MATCH(Trends!A84,'OPR Event Data'!$G$23:$G$85,0)</f>
        <v>20</v>
      </c>
      <c r="E84" s="117">
        <f>MATCH(A84,'OPR Event Data'!$A$23:$A$96,0)</f>
        <v>22</v>
      </c>
      <c r="F84" s="124">
        <f>INDEX('OPR Event Data'!V$23:V$75,Trends!B84)</f>
        <v>0.14696330084259449</v>
      </c>
      <c r="G84" s="55">
        <f>INDEX('OPR Event Data'!P$23:P$77,Trends!C84)</f>
        <v>2.4029740711621859E-2</v>
      </c>
      <c r="H84" s="55">
        <f>INDEX('OPR Event Data'!J$23:J$85,Trends!D84)</f>
        <v>0.24217611675855846</v>
      </c>
      <c r="I84" s="125">
        <f>INDEX('OPR Event Data'!D$23:D$96,Trends!E84)</f>
        <v>0.30466277180147505</v>
      </c>
      <c r="J84" s="132">
        <f>INDEX('OPR Event Data'!T$23:T$96,Trends!B84)</f>
        <v>4.0372481773320068</v>
      </c>
      <c r="K84" s="27">
        <f>INDEX('OPR Event Data'!N$23:N$77,Trends!C84)</f>
        <v>-2.8298695000483169</v>
      </c>
      <c r="L84" s="27">
        <f>INDEX('OPR Event Data'!H$23:H$85,Trends!D84)</f>
        <v>-1.4534911211007424</v>
      </c>
      <c r="M84" s="133">
        <f>INDEX('OPR Event Data'!B$23:B$96,Trends!E84)</f>
        <v>2.0833845326626799</v>
      </c>
    </row>
    <row r="85" spans="1:13" x14ac:dyDescent="0.25">
      <c r="A85" t="s">
        <v>69</v>
      </c>
      <c r="B85" s="116" t="e">
        <f>MATCH(A85,'OPR Event Data'!$S$23:$S$75,0)</f>
        <v>#N/A</v>
      </c>
      <c r="C85" s="9" t="e">
        <f>MATCH(A85,'OPR Event Data'!$M$23:$M$77,0)</f>
        <v>#N/A</v>
      </c>
      <c r="D85" s="9">
        <f>MATCH(Trends!A85,'OPR Event Data'!$G$23:$G$85,0)</f>
        <v>50</v>
      </c>
      <c r="E85" s="117">
        <f>MATCH(A85,'OPR Event Data'!$A$23:$A$96,0)</f>
        <v>36</v>
      </c>
      <c r="F85" s="124" t="e">
        <f>INDEX('OPR Event Data'!V$23:V$75,Trends!B85)</f>
        <v>#N/A</v>
      </c>
      <c r="G85" s="55" t="e">
        <f>INDEX('OPR Event Data'!P$23:P$77,Trends!C85)</f>
        <v>#N/A</v>
      </c>
      <c r="H85" s="55">
        <f>INDEX('OPR Event Data'!J$23:J$85,Trends!D85)</f>
        <v>8.2369865588931182E-2</v>
      </c>
      <c r="I85" s="125">
        <f>INDEX('OPR Event Data'!D$23:D$96,Trends!E85)</f>
        <v>0.19064773769863164</v>
      </c>
      <c r="J85" s="132" t="e">
        <f>INDEX('OPR Event Data'!T$23:T$96,Trends!B85)</f>
        <v>#N/A</v>
      </c>
      <c r="K85" s="27" t="e">
        <f>INDEX('OPR Event Data'!N$23:N$77,Trends!C85)</f>
        <v>#N/A</v>
      </c>
      <c r="L85" s="27">
        <f>INDEX('OPR Event Data'!H$23:H$85,Trends!D85)</f>
        <v>-4.325912309263737</v>
      </c>
      <c r="M85" s="133">
        <f>INDEX('OPR Event Data'!B$23:B$96,Trends!E85)</f>
        <v>-0.8395401819745516</v>
      </c>
    </row>
    <row r="86" spans="1:13" x14ac:dyDescent="0.25">
      <c r="A86" t="s">
        <v>11</v>
      </c>
      <c r="B86" s="116">
        <f>MATCH(A86,'OPR Event Data'!$S$23:$S$75,0)</f>
        <v>17</v>
      </c>
      <c r="C86" s="9">
        <f>MATCH(A86,'OPR Event Data'!$M$23:$M$77,0)</f>
        <v>8</v>
      </c>
      <c r="D86" s="9">
        <f>MATCH(Trends!A86,'OPR Event Data'!$G$23:$G$85,0)</f>
        <v>10</v>
      </c>
      <c r="E86" s="117">
        <f>MATCH(A86,'OPR Event Data'!$A$23:$A$96,0)</f>
        <v>21</v>
      </c>
      <c r="F86" s="124">
        <f>INDEX('OPR Event Data'!V$23:V$75,Trends!B86)</f>
        <v>0.3197347195768484</v>
      </c>
      <c r="G86" s="55">
        <f>INDEX('OPR Event Data'!P$23:P$77,Trends!C86)</f>
        <v>0.38558517378874524</v>
      </c>
      <c r="H86" s="55">
        <f>INDEX('OPR Event Data'!J$23:J$85,Trends!D86)</f>
        <v>0.33238065337920714</v>
      </c>
      <c r="I86" s="125">
        <f>INDEX('OPR Event Data'!D$23:D$96,Trends!E86)</f>
        <v>0.30828635017233347</v>
      </c>
      <c r="J86" s="132">
        <f>INDEX('OPR Event Data'!T$23:T$96,Trends!B86)</f>
        <v>6.2200168594926346</v>
      </c>
      <c r="K86" s="27">
        <f>INDEX('OPR Event Data'!N$23:N$77,Trends!C86)</f>
        <v>-2.5133067068341881</v>
      </c>
      <c r="L86" s="27">
        <f>INDEX('OPR Event Data'!H$23:H$85,Trends!D86)</f>
        <v>-1.7934165401886322</v>
      </c>
      <c r="M86" s="133">
        <f>INDEX('OPR Event Data'!B$23:B$96,Trends!E86)</f>
        <v>-0.48244709293866156</v>
      </c>
    </row>
    <row r="87" spans="1:13" x14ac:dyDescent="0.25">
      <c r="A87" t="s">
        <v>14</v>
      </c>
      <c r="B87" s="116">
        <f>MATCH(A87,'OPR Event Data'!$S$23:$S$75,0)</f>
        <v>19</v>
      </c>
      <c r="C87" s="9">
        <f>MATCH(A87,'OPR Event Data'!$M$23:$M$77,0)</f>
        <v>10</v>
      </c>
      <c r="D87" s="9">
        <f>MATCH(Trends!A87,'OPR Event Data'!$G$23:$G$85,0)</f>
        <v>15</v>
      </c>
      <c r="E87" s="117">
        <f>MATCH(A87,'OPR Event Data'!$A$23:$A$96,0)</f>
        <v>17</v>
      </c>
      <c r="F87" s="124">
        <f>INDEX('OPR Event Data'!V$23:V$75,Trends!B87)</f>
        <v>0.30455127303192325</v>
      </c>
      <c r="G87" s="55">
        <f>INDEX('OPR Event Data'!P$23:P$77,Trends!C87)</f>
        <v>0.33625551982659407</v>
      </c>
      <c r="H87" s="55">
        <f>INDEX('OPR Event Data'!J$23:J$85,Trends!D87)</f>
        <v>0.29261167585584802</v>
      </c>
      <c r="I87" s="125">
        <f>INDEX('OPR Event Data'!D$23:D$96,Trends!E87)</f>
        <v>0.34582205019018236</v>
      </c>
      <c r="J87" s="132">
        <f>INDEX('OPR Event Data'!T$23:T$96,Trends!B87)</f>
        <v>7.8778410917697173</v>
      </c>
      <c r="K87" s="27">
        <f>INDEX('OPR Event Data'!N$23:N$77,Trends!C87)</f>
        <v>0.8406150193053713</v>
      </c>
      <c r="L87" s="27">
        <f>INDEX('OPR Event Data'!H$23:H$85,Trends!D87)</f>
        <v>-1.715203677696655</v>
      </c>
      <c r="M87" s="133">
        <f>INDEX('OPR Event Data'!B$23:B$96,Trends!E87)</f>
        <v>2.2839321571221052</v>
      </c>
    </row>
    <row r="88" spans="1:13" x14ac:dyDescent="0.25">
      <c r="A88" t="s">
        <v>24</v>
      </c>
      <c r="B88" s="116">
        <f>MATCH(A88,'OPR Event Data'!$S$23:$S$75,0)</f>
        <v>16</v>
      </c>
      <c r="C88" s="9">
        <f>MATCH(A88,'OPR Event Data'!$M$23:$M$77,0)</f>
        <v>19</v>
      </c>
      <c r="D88" s="9">
        <f>MATCH(Trends!A88,'OPR Event Data'!$G$23:$G$85,0)</f>
        <v>25</v>
      </c>
      <c r="E88" s="117">
        <f>MATCH(A88,'OPR Event Data'!$A$23:$A$96,0)</f>
        <v>18</v>
      </c>
      <c r="F88" s="124">
        <f>INDEX('OPR Event Data'!V$23:V$75,Trends!B88)</f>
        <v>0.32640263127063135</v>
      </c>
      <c r="G88" s="55">
        <f>INDEX('OPR Event Data'!P$23:P$77,Trends!C88)</f>
        <v>0.21448366073038352</v>
      </c>
      <c r="H88" s="55">
        <f>INDEX('OPR Event Data'!J$23:J$85,Trends!D88)</f>
        <v>0.21808518231392748</v>
      </c>
      <c r="I88" s="125">
        <f>INDEX('OPR Event Data'!D$23:D$96,Trends!E88)</f>
        <v>0.33752880067965985</v>
      </c>
      <c r="J88" s="132">
        <f>INDEX('OPR Event Data'!T$23:T$96,Trends!B88)</f>
        <v>6.1612648988038412</v>
      </c>
      <c r="K88" s="27">
        <f>INDEX('OPR Event Data'!N$23:N$77,Trends!C88)</f>
        <v>0.37548065022226618</v>
      </c>
      <c r="L88" s="27">
        <f>INDEX('OPR Event Data'!H$23:H$85,Trends!D88)</f>
        <v>-0.80294228788493838</v>
      </c>
      <c r="M88" s="133">
        <f>INDEX('OPR Event Data'!B$23:B$96,Trends!E88)</f>
        <v>0.90360272752065152</v>
      </c>
    </row>
    <row r="89" spans="1:13" ht="15.75" thickBot="1" x14ac:dyDescent="0.3">
      <c r="A89" t="s">
        <v>56</v>
      </c>
      <c r="B89" s="118" t="e">
        <f>MATCH(A89,'OPR Event Data'!$S$23:$S$75,0)</f>
        <v>#N/A</v>
      </c>
      <c r="C89" s="119">
        <f>MATCH(A89,'OPR Event Data'!$M$23:$M$77,0)</f>
        <v>45</v>
      </c>
      <c r="D89" s="119">
        <f>MATCH(Trends!A89,'OPR Event Data'!$G$23:$G$85,0)</f>
        <v>33</v>
      </c>
      <c r="E89" s="120">
        <f>MATCH(A89,'OPR Event Data'!$A$23:$A$96,0)</f>
        <v>23</v>
      </c>
      <c r="F89" s="126" t="e">
        <f>INDEX('OPR Event Data'!V$23:V$75,Trends!B89)</f>
        <v>#N/A</v>
      </c>
      <c r="G89" s="127">
        <f>INDEX('OPR Event Data'!P$23:P$77,Trends!C89)</f>
        <v>6.7586243045640065E-2</v>
      </c>
      <c r="H89" s="127">
        <f>INDEX('OPR Event Data'!J$23:J$85,Trends!D89)</f>
        <v>0.1812176642625126</v>
      </c>
      <c r="I89" s="128">
        <f>INDEX('OPR Event Data'!D$23:D$96,Trends!E89)</f>
        <v>0.28954997359608647</v>
      </c>
      <c r="J89" s="134" t="e">
        <f>INDEX('OPR Event Data'!T$23:T$96,Trends!B89)</f>
        <v>#N/A</v>
      </c>
      <c r="K89" s="135">
        <f>INDEX('OPR Event Data'!N$23:N$77,Trends!C89)</f>
        <v>-2.3070948034381402</v>
      </c>
      <c r="L89" s="135">
        <f>INDEX('OPR Event Data'!H$23:H$85,Trends!D89)</f>
        <v>-1.1824237850065482</v>
      </c>
      <c r="M89" s="136">
        <f>INDEX('OPR Event Data'!B$23:B$96,Trends!E89)</f>
        <v>1.6307389666105117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4</vt:i4>
      </vt:variant>
    </vt:vector>
  </HeadingPairs>
  <TitlesOfParts>
    <vt:vector size="8" baseType="lpstr">
      <vt:lpstr>OPR Event Data</vt:lpstr>
      <vt:lpstr>Individual Events</vt:lpstr>
      <vt:lpstr>SNR Calculations</vt:lpstr>
      <vt:lpstr>Trends</vt:lpstr>
      <vt:lpstr>2012 FRC Results Chart</vt:lpstr>
      <vt:lpstr>2011 FRC Results Chart</vt:lpstr>
      <vt:lpstr>2010 FRC Results Chart</vt:lpstr>
      <vt:lpstr>2009 FRC Results Chart</vt:lpstr>
    </vt:vector>
  </TitlesOfParts>
  <Company>Chrysler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T6564JZ</dc:creator>
  <cp:lastModifiedBy>T6564JZ</cp:lastModifiedBy>
  <dcterms:created xsi:type="dcterms:W3CDTF">2011-08-26T02:29:02Z</dcterms:created>
  <dcterms:modified xsi:type="dcterms:W3CDTF">2012-09-08T15:31:06Z</dcterms:modified>
</cp:coreProperties>
</file>