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5130"/>
  </bookViews>
  <sheets>
    <sheet name="Alliance Selection &amp; Elim Confg" sheetId="3" r:id="rId1"/>
    <sheet name="Input Scores" sheetId="1" r:id="rId2"/>
    <sheet name="Schedule Report" sheetId="2" r:id="rId3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0" s="1"/>
  <c r="A21" s="1"/>
  <c r="A22" s="1"/>
  <c r="A24" s="1"/>
  <c r="A25" s="1"/>
  <c r="A26" s="1"/>
  <c r="A2"/>
  <c r="R2" i="1"/>
  <c r="Q8"/>
  <c r="Q12"/>
  <c r="Q16"/>
  <c r="N3"/>
  <c r="R3" s="1"/>
  <c r="N4"/>
  <c r="Q4" s="1"/>
  <c r="N5"/>
  <c r="Q5" s="1"/>
  <c r="N6"/>
  <c r="R6" s="1"/>
  <c r="N7"/>
  <c r="R7" s="1"/>
  <c r="N8"/>
  <c r="R8" s="1"/>
  <c r="N9"/>
  <c r="Q9" s="1"/>
  <c r="N10"/>
  <c r="R10" s="1"/>
  <c r="N11"/>
  <c r="Q11" s="1"/>
  <c r="N12"/>
  <c r="R12" s="1"/>
  <c r="N13"/>
  <c r="Q13" s="1"/>
  <c r="N14"/>
  <c r="R14" s="1"/>
  <c r="N15"/>
  <c r="R15" s="1"/>
  <c r="N16"/>
  <c r="R16" s="1"/>
  <c r="N17"/>
  <c r="Q17" s="1"/>
  <c r="N18"/>
  <c r="R18" s="1"/>
  <c r="N19"/>
  <c r="R19" s="1"/>
  <c r="N20"/>
  <c r="R20" s="1"/>
  <c r="N21"/>
  <c r="R21" s="1"/>
  <c r="N22"/>
  <c r="Q22" s="1"/>
  <c r="N23"/>
  <c r="R23" s="1"/>
  <c r="N24"/>
  <c r="R24" s="1"/>
  <c r="N25"/>
  <c r="R25" s="1"/>
  <c r="N26"/>
  <c r="R26" s="1"/>
  <c r="N27"/>
  <c r="R27" s="1"/>
  <c r="N28"/>
  <c r="Q28" s="1"/>
  <c r="N29"/>
  <c r="R29" s="1"/>
  <c r="N2"/>
  <c r="Q2" s="1"/>
  <c r="G39"/>
  <c r="E9" s="1"/>
  <c r="G42"/>
  <c r="E5" s="1"/>
  <c r="F42"/>
  <c r="E4" s="1"/>
  <c r="I12" i="2" s="1"/>
  <c r="E42" i="1"/>
  <c r="C5" s="1"/>
  <c r="E36"/>
  <c r="F13" s="1"/>
  <c r="F36"/>
  <c r="F11" s="1"/>
  <c r="D10" i="2" s="1"/>
  <c r="G41" i="1"/>
  <c r="E13" s="1"/>
  <c r="G40"/>
  <c r="E17" s="1"/>
  <c r="G38"/>
  <c r="H9" s="1"/>
  <c r="G37"/>
  <c r="H17" s="1"/>
  <c r="G36"/>
  <c r="H13" s="1"/>
  <c r="G35"/>
  <c r="H2" s="1"/>
  <c r="F4" i="2" s="1"/>
  <c r="F41" i="1"/>
  <c r="C11" s="1"/>
  <c r="G10" i="2" s="1"/>
  <c r="F40" i="1"/>
  <c r="C15" s="1"/>
  <c r="G11" i="2" s="1"/>
  <c r="F39" i="1"/>
  <c r="C7" s="1"/>
  <c r="G9" i="2" s="1"/>
  <c r="F38" i="1"/>
  <c r="F7" s="1"/>
  <c r="D9" i="2" s="1"/>
  <c r="F37" i="1"/>
  <c r="F15" s="1"/>
  <c r="D11" i="2" s="1"/>
  <c r="F35" i="1"/>
  <c r="G2" s="1"/>
  <c r="E4" i="2" s="1"/>
  <c r="E41" i="1"/>
  <c r="C13" s="1"/>
  <c r="E40"/>
  <c r="C17" s="1"/>
  <c r="E39"/>
  <c r="C9" s="1"/>
  <c r="E38"/>
  <c r="F9" s="1"/>
  <c r="E37"/>
  <c r="F17" s="1"/>
  <c r="E35"/>
  <c r="F2" s="1"/>
  <c r="D4" i="2" s="1"/>
  <c r="Q21" i="1" l="1"/>
  <c r="R17"/>
  <c r="R13"/>
  <c r="R9"/>
  <c r="R5"/>
  <c r="D5"/>
  <c r="Q29"/>
  <c r="R28"/>
  <c r="Q27"/>
  <c r="Q26"/>
  <c r="Q25"/>
  <c r="Q24"/>
  <c r="Q23"/>
  <c r="R22"/>
  <c r="Q20"/>
  <c r="Q19"/>
  <c r="Q18"/>
  <c r="Q15"/>
  <c r="Q14"/>
  <c r="R11"/>
  <c r="Q10"/>
  <c r="Q7"/>
  <c r="Q6"/>
  <c r="R4"/>
  <c r="Q3"/>
  <c r="H14"/>
  <c r="F7" i="2" s="1"/>
  <c r="D17" i="1"/>
  <c r="H8"/>
  <c r="F13" i="2" s="1"/>
  <c r="E6" i="1"/>
  <c r="I5" i="2" s="1"/>
  <c r="C8" i="1"/>
  <c r="G13" i="2" s="1"/>
  <c r="F16" i="1"/>
  <c r="D15" i="2" s="1"/>
  <c r="E14" i="1"/>
  <c r="I7" i="2" s="1"/>
  <c r="C16" i="1"/>
  <c r="G15" i="2" s="1"/>
  <c r="F6" i="1"/>
  <c r="D5" i="2" s="1"/>
  <c r="G9" i="1"/>
  <c r="D7"/>
  <c r="H9" i="2" s="1"/>
  <c r="F10" i="1"/>
  <c r="D6" i="2" s="1"/>
  <c r="G15" i="1"/>
  <c r="E11" i="2" s="1"/>
  <c r="C14" i="1"/>
  <c r="G7" i="2" s="1"/>
  <c r="D15" i="1"/>
  <c r="H11" i="2" s="1"/>
  <c r="E16" i="1"/>
  <c r="I15" i="2" s="1"/>
  <c r="H6" i="1"/>
  <c r="F5" i="2" s="1"/>
  <c r="G7" i="1"/>
  <c r="E9" i="2" s="1"/>
  <c r="F8" i="1"/>
  <c r="D13" i="2" s="1"/>
  <c r="C6" i="1"/>
  <c r="G5" i="2" s="1"/>
  <c r="E8" i="1"/>
  <c r="I13" i="2" s="1"/>
  <c r="D9" i="1"/>
  <c r="H10"/>
  <c r="F6" i="2" s="1"/>
  <c r="G11" i="1"/>
  <c r="E10" i="2" s="1"/>
  <c r="F12" i="1"/>
  <c r="D14" i="2" s="1"/>
  <c r="H12" i="1"/>
  <c r="F14" i="2" s="1"/>
  <c r="G13" i="1"/>
  <c r="C10"/>
  <c r="G6" i="2" s="1"/>
  <c r="E10" i="1"/>
  <c r="I6" i="2" s="1"/>
  <c r="D11" i="1"/>
  <c r="H10" i="2" s="1"/>
  <c r="C12" i="1"/>
  <c r="G14" i="2" s="1"/>
  <c r="E12" i="1"/>
  <c r="I14" i="2" s="1"/>
  <c r="D13" i="1"/>
  <c r="F14"/>
  <c r="D7" i="2" s="1"/>
  <c r="H16" i="1"/>
  <c r="F15" i="2" s="1"/>
  <c r="G17" i="1"/>
  <c r="C2"/>
  <c r="G4" i="2" s="1"/>
  <c r="D3" i="1"/>
  <c r="H8" i="2" s="1"/>
  <c r="G6" i="1"/>
  <c r="E5" i="2" s="1"/>
  <c r="H7" i="1"/>
  <c r="F9" i="2" s="1"/>
  <c r="G8" i="1"/>
  <c r="E13" i="2" s="1"/>
  <c r="D6" i="1"/>
  <c r="H5" i="2" s="1"/>
  <c r="E7" i="1"/>
  <c r="I9" i="2" s="1"/>
  <c r="D8" i="1"/>
  <c r="H13" i="2" s="1"/>
  <c r="G10" i="1"/>
  <c r="E6" i="2" s="1"/>
  <c r="H11" i="1"/>
  <c r="F10" i="2" s="1"/>
  <c r="G12" i="1"/>
  <c r="E14" i="2" s="1"/>
  <c r="D10" i="1"/>
  <c r="H6" i="2" s="1"/>
  <c r="E11" i="1"/>
  <c r="I10" i="2" s="1"/>
  <c r="D12" i="1"/>
  <c r="H14" i="2" s="1"/>
  <c r="G14" i="1"/>
  <c r="E7" i="2" s="1"/>
  <c r="H15" i="1"/>
  <c r="F11" i="2" s="1"/>
  <c r="G16" i="1"/>
  <c r="E15" i="2" s="1"/>
  <c r="D14" i="1"/>
  <c r="H7" i="2" s="1"/>
  <c r="E15" i="1"/>
  <c r="I11" i="2" s="1"/>
  <c r="D16" i="1"/>
  <c r="H15" i="2" s="1"/>
  <c r="D4" i="1"/>
  <c r="H12" i="2" s="1"/>
  <c r="E2" i="1"/>
  <c r="I4" i="2" s="1"/>
  <c r="C4" i="1"/>
  <c r="G12" i="2" s="1"/>
  <c r="H4" i="1"/>
  <c r="F12" i="2" s="1"/>
  <c r="G3" i="1"/>
  <c r="E8" i="2" s="1"/>
  <c r="H5" i="1"/>
  <c r="G4"/>
  <c r="E12" i="2" s="1"/>
  <c r="C3" i="1"/>
  <c r="G8" i="2" s="1"/>
  <c r="F3" i="1"/>
  <c r="D8" i="2" s="1"/>
  <c r="G5" i="1"/>
  <c r="F4"/>
  <c r="D12" i="2" s="1"/>
  <c r="H3" i="1"/>
  <c r="F8" i="2" s="1"/>
  <c r="F5" i="1"/>
  <c r="D2"/>
  <c r="H4" i="2" s="1"/>
  <c r="E3" i="1"/>
  <c r="I8" i="2" s="1"/>
  <c r="S10" i="1" l="1"/>
  <c r="S14"/>
  <c r="C22" s="1"/>
  <c r="G18" i="2" s="1"/>
  <c r="E25" i="1"/>
  <c r="D25"/>
  <c r="C25"/>
  <c r="C24"/>
  <c r="G22" i="2" s="1"/>
  <c r="E24" i="1"/>
  <c r="I22" i="2" s="1"/>
  <c r="D24" i="1"/>
  <c r="H22" i="2" s="1"/>
  <c r="H25" i="1"/>
  <c r="G23"/>
  <c r="E20" i="2" s="1"/>
  <c r="G25" i="1"/>
  <c r="F23"/>
  <c r="D20" i="2" s="1"/>
  <c r="F25" i="1"/>
  <c r="H23"/>
  <c r="F20" i="2" s="1"/>
  <c r="F24" i="1"/>
  <c r="D22" i="2" s="1"/>
  <c r="H22" i="1"/>
  <c r="F18" i="2" s="1"/>
  <c r="H24" i="1"/>
  <c r="F22" i="2" s="1"/>
  <c r="G22" i="1"/>
  <c r="E18" i="2" s="1"/>
  <c r="G24" i="1"/>
  <c r="E22" i="2" s="1"/>
  <c r="F22" i="1"/>
  <c r="D18" i="2" s="1"/>
  <c r="S22" i="1"/>
  <c r="C28" s="1"/>
  <c r="G26" i="2" s="1"/>
  <c r="S6" i="1"/>
  <c r="C20"/>
  <c r="G21" i="2" s="1"/>
  <c r="E18" i="1"/>
  <c r="I17" i="2" s="1"/>
  <c r="E20" i="1"/>
  <c r="I21" i="2" s="1"/>
  <c r="D18" i="1"/>
  <c r="H17" i="2" s="1"/>
  <c r="D20" i="1"/>
  <c r="H21" i="2" s="1"/>
  <c r="C18" i="1"/>
  <c r="G17" i="2" s="1"/>
  <c r="E21" i="1"/>
  <c r="D19"/>
  <c r="H19" i="2" s="1"/>
  <c r="D21" i="1"/>
  <c r="C19"/>
  <c r="G19" i="2" s="1"/>
  <c r="C21" i="1"/>
  <c r="E19"/>
  <c r="I19" i="2" s="1"/>
  <c r="S2" i="1"/>
  <c r="S18" s="1"/>
  <c r="S26" s="1"/>
  <c r="E27" l="1"/>
  <c r="I25" i="2" s="1"/>
  <c r="C27" i="1"/>
  <c r="G25" i="2" s="1"/>
  <c r="D27" i="1"/>
  <c r="H25" i="2" s="1"/>
  <c r="C26" i="1"/>
  <c r="G24" i="2" s="1"/>
  <c r="D26" i="1"/>
  <c r="H24" i="2" s="1"/>
  <c r="E26" i="1"/>
  <c r="I24" i="2" s="1"/>
  <c r="C29" i="1"/>
  <c r="D29"/>
  <c r="E29"/>
  <c r="D28"/>
  <c r="H26" i="2" s="1"/>
  <c r="E28" i="1"/>
  <c r="I26" i="2" s="1"/>
  <c r="D22" i="1"/>
  <c r="H18" i="2" s="1"/>
  <c r="E22" i="1"/>
  <c r="I18" i="2" s="1"/>
  <c r="E23" i="1"/>
  <c r="I20" i="2" s="1"/>
  <c r="C23" i="1"/>
  <c r="G20" i="2" s="1"/>
  <c r="D23" i="1"/>
  <c r="H20" i="2" s="1"/>
  <c r="F21" i="1"/>
  <c r="G21"/>
  <c r="G19"/>
  <c r="E19" i="2" s="1"/>
  <c r="G18" i="1"/>
  <c r="E17" i="2" s="1"/>
  <c r="H19" i="1"/>
  <c r="F19" i="2" s="1"/>
  <c r="F20" i="1"/>
  <c r="D21" i="2" s="1"/>
  <c r="F18" i="1"/>
  <c r="D17" i="2" s="1"/>
  <c r="F19" i="1"/>
  <c r="D19" i="2" s="1"/>
  <c r="G20" i="1"/>
  <c r="E21" i="2" s="1"/>
  <c r="H21" i="1"/>
  <c r="H20"/>
  <c r="F21" i="2" s="1"/>
  <c r="H18" i="1"/>
  <c r="F17" i="2" s="1"/>
  <c r="F26" i="1"/>
  <c r="D24" i="2" s="1"/>
  <c r="H29" i="1"/>
  <c r="G27"/>
  <c r="E25" i="2" s="1"/>
  <c r="G29" i="1"/>
  <c r="F27"/>
  <c r="D25" i="2" s="1"/>
  <c r="F29" i="1"/>
  <c r="H27"/>
  <c r="F25" i="2" s="1"/>
  <c r="F28" i="1"/>
  <c r="D26" i="2" s="1"/>
  <c r="H26" i="1"/>
  <c r="F24" i="2" s="1"/>
  <c r="H28" i="1"/>
  <c r="F26" i="2" s="1"/>
  <c r="G26" i="1"/>
  <c r="E24" i="2" s="1"/>
  <c r="G28" i="1"/>
  <c r="E26" i="2" s="1"/>
</calcChain>
</file>

<file path=xl/sharedStrings.xml><?xml version="1.0" encoding="utf-8"?>
<sst xmlns="http://schemas.openxmlformats.org/spreadsheetml/2006/main" count="161" uniqueCount="64">
  <si>
    <t>QF1</t>
  </si>
  <si>
    <t>Match</t>
  </si>
  <si>
    <t>Penalties</t>
  </si>
  <si>
    <t>QF2</t>
  </si>
  <si>
    <t>QF3</t>
  </si>
  <si>
    <t>QF4</t>
  </si>
  <si>
    <t>SF1</t>
  </si>
  <si>
    <t>SF2</t>
  </si>
  <si>
    <t>F</t>
  </si>
  <si>
    <t>Teams</t>
  </si>
  <si>
    <t>Winner</t>
  </si>
  <si>
    <t>qf1m1</t>
  </si>
  <si>
    <t>qf1m2</t>
  </si>
  <si>
    <t>qf1m3</t>
  </si>
  <si>
    <t>qf2m1</t>
  </si>
  <si>
    <t>qf2m2</t>
  </si>
  <si>
    <t>qf2m3</t>
  </si>
  <si>
    <t>qf3m1</t>
  </si>
  <si>
    <t>qf3m2</t>
  </si>
  <si>
    <t>qf4m1</t>
  </si>
  <si>
    <t>qf4m2</t>
  </si>
  <si>
    <t>sf1m1</t>
  </si>
  <si>
    <t>sf1m2</t>
  </si>
  <si>
    <t>sf1m3</t>
  </si>
  <si>
    <t>sf2m1</t>
  </si>
  <si>
    <t>sf2m2</t>
  </si>
  <si>
    <t>sf2m3</t>
  </si>
  <si>
    <t>fm1</t>
  </si>
  <si>
    <t>fm2</t>
  </si>
  <si>
    <t>Final Score (w/ Pen)</t>
  </si>
  <si>
    <t>qf4m3</t>
  </si>
  <si>
    <t>qf4m4</t>
  </si>
  <si>
    <t>Seed</t>
  </si>
  <si>
    <t>Alliance</t>
  </si>
  <si>
    <t>Elimination Match Schedule</t>
  </si>
  <si>
    <t>Time</t>
  </si>
  <si>
    <t>Description</t>
  </si>
  <si>
    <t>Red 1</t>
  </si>
  <si>
    <t>Red 2</t>
  </si>
  <si>
    <t>Red 3</t>
  </si>
  <si>
    <t>Blue 1</t>
  </si>
  <si>
    <t>Blue 2</t>
  </si>
  <si>
    <t>Blue 3</t>
  </si>
  <si>
    <t>fm3</t>
  </si>
  <si>
    <t>Match ID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</si>
  <si>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Pick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</si>
  <si>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Pick</t>
    </r>
  </si>
  <si>
    <t>qf3m3</t>
  </si>
  <si>
    <t>READ ONLY</t>
  </si>
  <si>
    <t>-</t>
  </si>
  <si>
    <t>qf1m4</t>
  </si>
  <si>
    <t>qf2m4</t>
  </si>
  <si>
    <t>qf3m4</t>
  </si>
  <si>
    <t>sf1m4</t>
  </si>
  <si>
    <t>sf2m4</t>
  </si>
  <si>
    <t>fm4</t>
  </si>
  <si>
    <t>Red MP</t>
  </si>
  <si>
    <t>Blue MP</t>
  </si>
  <si>
    <t>Min. Match Length (hour:min)</t>
  </si>
  <si>
    <t>Winning Allinace</t>
  </si>
  <si>
    <t>Note to Queuers: If a round goes to a 4th match, place teams in the same positions as the 1st match of that round.</t>
  </si>
  <si>
    <r>
      <rPr>
        <b/>
        <sz val="11"/>
        <color theme="1"/>
        <rFont val="Calibri"/>
        <family val="2"/>
      </rPr>
      <t xml:space="preserve">↓  </t>
    </r>
    <r>
      <rPr>
        <b/>
        <sz val="11"/>
        <color theme="1"/>
        <rFont val="Calibri"/>
        <family val="2"/>
        <scheme val="minor"/>
      </rPr>
      <t>Insert Alliances Below  ↓</t>
    </r>
  </si>
  <si>
    <t>Elim. Start Time (hour:min)</t>
  </si>
  <si>
    <t>Imaginary Invitational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</si>
</sst>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0"/>
      <color theme="1"/>
      <name val="Arial Black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Border="1"/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/>
    <xf numFmtId="20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3" borderId="2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7" borderId="4" xfId="0" applyFill="1" applyBorder="1"/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Protection="1"/>
    <xf numFmtId="0" fontId="0" fillId="0" borderId="4" xfId="0" applyBorder="1"/>
    <xf numFmtId="0" fontId="0" fillId="7" borderId="50" xfId="0" applyFill="1" applyBorder="1"/>
    <xf numFmtId="0" fontId="0" fillId="7" borderId="15" xfId="0" applyFill="1" applyBorder="1"/>
    <xf numFmtId="0" fontId="0" fillId="7" borderId="14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35" xfId="0" applyFill="1" applyBorder="1"/>
    <xf numFmtId="0" fontId="0" fillId="7" borderId="1" xfId="0" applyFill="1" applyBorder="1"/>
    <xf numFmtId="0" fontId="0" fillId="7" borderId="36" xfId="0" applyFill="1" applyBorder="1"/>
    <xf numFmtId="20" fontId="0" fillId="0" borderId="0" xfId="0" applyNumberFormat="1"/>
    <xf numFmtId="0" fontId="2" fillId="6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8" borderId="0" xfId="0" applyFill="1"/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8" borderId="0" xfId="0" applyFill="1" applyBorder="1"/>
    <xf numFmtId="164" fontId="0" fillId="0" borderId="3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7" xfId="0" applyNumberForma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>
      <selection activeCell="D3" sqref="D3:G3"/>
    </sheetView>
  </sheetViews>
  <sheetFormatPr defaultRowHeight="15"/>
  <sheetData>
    <row r="1" spans="1: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5.75" thickBot="1">
      <c r="A2" s="127"/>
      <c r="B2" s="127"/>
      <c r="C2" s="127"/>
      <c r="D2" s="139"/>
      <c r="E2" s="139"/>
      <c r="F2" s="139"/>
      <c r="G2" s="13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24" customHeight="1" thickBot="1">
      <c r="A3" s="127"/>
      <c r="B3" s="127"/>
      <c r="C3" s="139"/>
      <c r="D3" s="155" t="s">
        <v>63</v>
      </c>
      <c r="E3" s="156"/>
      <c r="F3" s="156"/>
      <c r="G3" s="15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>
      <c r="A4" s="127"/>
      <c r="B4" s="127"/>
      <c r="C4" s="127"/>
      <c r="D4" s="149" t="s">
        <v>61</v>
      </c>
      <c r="E4" s="150"/>
      <c r="F4" s="150"/>
      <c r="G4" s="151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5.75" thickBot="1">
      <c r="A5" s="127"/>
      <c r="B5" s="127"/>
      <c r="C5" s="127"/>
      <c r="D5" s="152"/>
      <c r="E5" s="153"/>
      <c r="F5" s="153"/>
      <c r="G5" s="154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8" thickBot="1">
      <c r="A6" s="127"/>
      <c r="B6" s="127"/>
      <c r="C6" s="127"/>
      <c r="D6" s="128" t="s">
        <v>33</v>
      </c>
      <c r="E6" s="129" t="s">
        <v>32</v>
      </c>
      <c r="F6" s="130" t="s">
        <v>46</v>
      </c>
      <c r="G6" s="131" t="s">
        <v>45</v>
      </c>
      <c r="H6" s="127"/>
      <c r="I6" s="143" t="s">
        <v>62</v>
      </c>
      <c r="J6" s="144"/>
      <c r="K6" s="145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6.5" thickTop="1" thickBot="1">
      <c r="A7" s="127"/>
      <c r="B7" s="127"/>
      <c r="C7" s="127"/>
      <c r="D7" s="132">
        <v>1</v>
      </c>
      <c r="E7" s="133">
        <v>71</v>
      </c>
      <c r="F7" s="134">
        <v>67</v>
      </c>
      <c r="G7" s="135">
        <v>111</v>
      </c>
      <c r="H7" s="127"/>
      <c r="I7" s="146">
        <v>0.54166666666666663</v>
      </c>
      <c r="J7" s="147"/>
      <c r="K7" s="148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5.75" thickBot="1">
      <c r="A8" s="127"/>
      <c r="B8" s="127"/>
      <c r="C8" s="127"/>
      <c r="D8" s="62">
        <v>2</v>
      </c>
      <c r="E8" s="118">
        <v>45</v>
      </c>
      <c r="F8" s="65">
        <v>1646</v>
      </c>
      <c r="G8" s="121">
        <v>1732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>
      <c r="A9" s="127"/>
      <c r="B9" s="127"/>
      <c r="C9" s="127"/>
      <c r="D9" s="62">
        <v>3</v>
      </c>
      <c r="E9" s="118">
        <v>494</v>
      </c>
      <c r="F9" s="65">
        <v>70</v>
      </c>
      <c r="G9" s="121">
        <v>210</v>
      </c>
      <c r="H9" s="127"/>
      <c r="I9" s="143" t="s">
        <v>58</v>
      </c>
      <c r="J9" s="144"/>
      <c r="K9" s="145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5.75" thickBot="1">
      <c r="A10" s="127"/>
      <c r="B10" s="127"/>
      <c r="C10" s="127"/>
      <c r="D10" s="62">
        <v>4</v>
      </c>
      <c r="E10" s="118">
        <v>1114</v>
      </c>
      <c r="F10" s="65">
        <v>141</v>
      </c>
      <c r="G10" s="121">
        <v>910</v>
      </c>
      <c r="H10" s="127"/>
      <c r="I10" s="140">
        <v>4.1666666666666666E-3</v>
      </c>
      <c r="J10" s="141"/>
      <c r="K10" s="142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>
      <c r="A11" s="127"/>
      <c r="B11" s="127"/>
      <c r="C11" s="127"/>
      <c r="D11" s="62">
        <v>5</v>
      </c>
      <c r="E11" s="118">
        <v>68</v>
      </c>
      <c r="F11" s="65">
        <v>107</v>
      </c>
      <c r="G11" s="121">
        <v>1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>
      <c r="A12" s="127"/>
      <c r="B12" s="127"/>
      <c r="C12" s="127"/>
      <c r="D12" s="62">
        <v>6</v>
      </c>
      <c r="E12" s="118">
        <v>217</v>
      </c>
      <c r="F12" s="65">
        <v>33</v>
      </c>
      <c r="G12" s="121">
        <v>65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>
      <c r="A13" s="127"/>
      <c r="B13" s="127"/>
      <c r="C13" s="127"/>
      <c r="D13" s="62">
        <v>7</v>
      </c>
      <c r="E13" s="118">
        <v>233</v>
      </c>
      <c r="F13" s="65">
        <v>116</v>
      </c>
      <c r="G13" s="121">
        <v>365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5.75" thickBot="1">
      <c r="A14" s="127"/>
      <c r="B14" s="127"/>
      <c r="C14" s="127"/>
      <c r="D14" s="63">
        <v>8</v>
      </c>
      <c r="E14" s="136">
        <v>1718</v>
      </c>
      <c r="F14" s="137">
        <v>2337</v>
      </c>
      <c r="G14" s="138">
        <v>1504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</sheetData>
  <mergeCells count="6">
    <mergeCell ref="I10:K10"/>
    <mergeCell ref="I6:K6"/>
    <mergeCell ref="I7:K7"/>
    <mergeCell ref="D4:G5"/>
    <mergeCell ref="D3:G3"/>
    <mergeCell ref="I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6.7109375" customWidth="1"/>
    <col min="2" max="2" width="6.5703125" bestFit="1" customWidth="1"/>
    <col min="3" max="8" width="7.7109375" customWidth="1"/>
    <col min="9" max="10" width="5.7109375" customWidth="1"/>
    <col min="13" max="13" width="2" style="51" customWidth="1"/>
    <col min="19" max="19" width="7.5703125" customWidth="1"/>
    <col min="20" max="20" width="8.140625" customWidth="1"/>
  </cols>
  <sheetData>
    <row r="1" spans="1:21" s="21" customFormat="1" ht="15.75" thickBot="1">
      <c r="B1" s="20" t="s">
        <v>1</v>
      </c>
      <c r="C1" s="162" t="s">
        <v>9</v>
      </c>
      <c r="D1" s="163"/>
      <c r="E1" s="163"/>
      <c r="F1" s="163"/>
      <c r="G1" s="163"/>
      <c r="H1" s="164"/>
      <c r="I1" s="165" t="s">
        <v>2</v>
      </c>
      <c r="J1" s="167"/>
      <c r="K1" s="165" t="s">
        <v>29</v>
      </c>
      <c r="L1" s="166"/>
      <c r="M1" s="48"/>
      <c r="N1" s="98" t="s">
        <v>10</v>
      </c>
      <c r="O1" s="99" t="s">
        <v>44</v>
      </c>
      <c r="P1" s="104"/>
      <c r="Q1" s="64" t="s">
        <v>57</v>
      </c>
      <c r="R1" s="64" t="s">
        <v>56</v>
      </c>
      <c r="S1" s="163" t="s">
        <v>59</v>
      </c>
      <c r="T1" s="164"/>
    </row>
    <row r="2" spans="1:21" ht="15" customHeight="1">
      <c r="A2" s="168" t="s">
        <v>0</v>
      </c>
      <c r="B2" s="18">
        <v>1</v>
      </c>
      <c r="C2" s="73">
        <f>E42</f>
        <v>1718</v>
      </c>
      <c r="D2" s="74">
        <f>F42</f>
        <v>2337</v>
      </c>
      <c r="E2" s="74">
        <f>G42</f>
        <v>1504</v>
      </c>
      <c r="F2" s="75">
        <f>E35</f>
        <v>71</v>
      </c>
      <c r="G2" s="39">
        <f>F35</f>
        <v>67</v>
      </c>
      <c r="H2" s="76">
        <f>G35</f>
        <v>111</v>
      </c>
      <c r="I2" s="12" t="s">
        <v>49</v>
      </c>
      <c r="J2" s="44" t="s">
        <v>49</v>
      </c>
      <c r="K2" s="12">
        <v>40</v>
      </c>
      <c r="L2" s="44">
        <v>40</v>
      </c>
      <c r="M2" s="49"/>
      <c r="N2" s="96" t="str">
        <f>IF(OR(K2="-",L2="-"),"-",IF(K2=L2,"Tie",IF(K2&gt;L2,"Blue Win","Red Win")))</f>
        <v>Tie</v>
      </c>
      <c r="O2" s="100" t="s">
        <v>11</v>
      </c>
      <c r="P2" s="105"/>
      <c r="Q2" s="1">
        <f>IF($N2="Tie",0,IF($N2="Blue Win",1,IF($N2="Red Win",0,"-")))</f>
        <v>0</v>
      </c>
      <c r="R2" s="1">
        <f>IF($N2="Tie",0,IF($N2="Red Win",1,IF($N2="Blue Win",0,"-")))</f>
        <v>0</v>
      </c>
      <c r="S2" s="169">
        <f>IF(SUM(Q2:Q5)=2,8,IF(SUM(R2:R5)=2,1,"-"))</f>
        <v>1</v>
      </c>
      <c r="T2" s="172"/>
    </row>
    <row r="3" spans="1:21" ht="15" customHeight="1">
      <c r="A3" s="169"/>
      <c r="B3" s="31">
        <v>2</v>
      </c>
      <c r="C3" s="36">
        <f>F42</f>
        <v>2337</v>
      </c>
      <c r="D3" s="37">
        <f>G42</f>
        <v>1504</v>
      </c>
      <c r="E3" s="37">
        <f>E42</f>
        <v>1718</v>
      </c>
      <c r="F3" s="39">
        <f>F35</f>
        <v>67</v>
      </c>
      <c r="G3" s="39">
        <f>G35</f>
        <v>111</v>
      </c>
      <c r="H3" s="45">
        <f>E35</f>
        <v>71</v>
      </c>
      <c r="I3" s="9" t="s">
        <v>49</v>
      </c>
      <c r="J3" s="77" t="s">
        <v>49</v>
      </c>
      <c r="K3" s="9">
        <v>10</v>
      </c>
      <c r="L3" s="77">
        <v>21</v>
      </c>
      <c r="M3" s="50"/>
      <c r="N3" s="96" t="str">
        <f t="shared" ref="N3:N29" si="0">IF(OR(K3="-",L3="-"),"-",IF(K3=L3,"Tie",IF(K3&gt;L3,"Blue Win","Red Win")))</f>
        <v>Red Win</v>
      </c>
      <c r="O3" s="101" t="s">
        <v>12</v>
      </c>
      <c r="P3" s="105"/>
      <c r="Q3" s="1">
        <f t="shared" ref="Q3:Q29" si="1">IF($N3="Tie",0,IF($N3="Blue Win",1,IF($N3="Red Win",0,"-")))</f>
        <v>0</v>
      </c>
      <c r="R3" s="1">
        <f t="shared" ref="R3:R29" si="2">IF($N3="Tie",0,IF($N3="Red Win",1,IF($N3="Blue Win",0,"-")))</f>
        <v>1</v>
      </c>
      <c r="S3" s="169"/>
      <c r="T3" s="172"/>
    </row>
    <row r="4" spans="1:21" ht="15" customHeight="1">
      <c r="A4" s="169"/>
      <c r="B4" s="31">
        <v>3</v>
      </c>
      <c r="C4" s="36">
        <f>G42</f>
        <v>1504</v>
      </c>
      <c r="D4" s="37">
        <f>E42</f>
        <v>1718</v>
      </c>
      <c r="E4" s="37">
        <f>F42</f>
        <v>2337</v>
      </c>
      <c r="F4" s="39">
        <f>G35</f>
        <v>111</v>
      </c>
      <c r="G4" s="39">
        <f>E35</f>
        <v>71</v>
      </c>
      <c r="H4" s="45">
        <f>F35</f>
        <v>67</v>
      </c>
      <c r="I4" s="9" t="s">
        <v>49</v>
      </c>
      <c r="J4" s="77" t="s">
        <v>49</v>
      </c>
      <c r="K4" s="9">
        <v>5</v>
      </c>
      <c r="L4" s="77">
        <v>10</v>
      </c>
      <c r="M4" s="50"/>
      <c r="N4" s="96" t="str">
        <f t="shared" si="0"/>
        <v>Red Win</v>
      </c>
      <c r="O4" s="101" t="s">
        <v>13</v>
      </c>
      <c r="P4" s="105"/>
      <c r="Q4" s="1">
        <f t="shared" si="1"/>
        <v>0</v>
      </c>
      <c r="R4" s="1">
        <f t="shared" si="2"/>
        <v>1</v>
      </c>
      <c r="S4" s="169"/>
      <c r="T4" s="172"/>
    </row>
    <row r="5" spans="1:21" ht="15.75" customHeight="1" thickBot="1">
      <c r="A5" s="170"/>
      <c r="B5" s="32">
        <v>4</v>
      </c>
      <c r="C5" s="40">
        <f>E42</f>
        <v>1718</v>
      </c>
      <c r="D5" s="41">
        <f>F42</f>
        <v>2337</v>
      </c>
      <c r="E5" s="41">
        <f>G42</f>
        <v>1504</v>
      </c>
      <c r="F5" s="43">
        <f t="shared" ref="F5:H5" si="3">E35</f>
        <v>71</v>
      </c>
      <c r="G5" s="43">
        <f t="shared" si="3"/>
        <v>67</v>
      </c>
      <c r="H5" s="46">
        <f t="shared" si="3"/>
        <v>111</v>
      </c>
      <c r="I5" s="56" t="s">
        <v>49</v>
      </c>
      <c r="J5" s="78" t="s">
        <v>49</v>
      </c>
      <c r="K5" s="56" t="s">
        <v>49</v>
      </c>
      <c r="L5" s="78" t="s">
        <v>49</v>
      </c>
      <c r="M5" s="50"/>
      <c r="N5" s="97" t="str">
        <f t="shared" si="0"/>
        <v>-</v>
      </c>
      <c r="O5" s="101" t="s">
        <v>50</v>
      </c>
      <c r="P5" s="105"/>
      <c r="Q5" s="103" t="str">
        <f t="shared" si="1"/>
        <v>-</v>
      </c>
      <c r="R5" s="2" t="str">
        <f t="shared" si="2"/>
        <v>-</v>
      </c>
      <c r="S5" s="170"/>
      <c r="T5" s="173"/>
      <c r="U5" s="28"/>
    </row>
    <row r="6" spans="1:21" ht="15" customHeight="1">
      <c r="A6" s="168" t="s">
        <v>3</v>
      </c>
      <c r="B6" s="18">
        <v>1</v>
      </c>
      <c r="C6" s="29">
        <f>E39</f>
        <v>68</v>
      </c>
      <c r="D6" s="30">
        <f>F39</f>
        <v>107</v>
      </c>
      <c r="E6" s="30">
        <f>G39</f>
        <v>1</v>
      </c>
      <c r="F6" s="35">
        <f>E38</f>
        <v>1114</v>
      </c>
      <c r="G6" s="35">
        <f>F38</f>
        <v>141</v>
      </c>
      <c r="H6" s="44">
        <f>G38</f>
        <v>910</v>
      </c>
      <c r="I6" s="12" t="s">
        <v>49</v>
      </c>
      <c r="J6" s="13" t="s">
        <v>49</v>
      </c>
      <c r="K6" s="12">
        <v>30</v>
      </c>
      <c r="L6" s="44">
        <v>20</v>
      </c>
      <c r="M6" s="49"/>
      <c r="N6" s="96" t="str">
        <f t="shared" si="0"/>
        <v>Blue Win</v>
      </c>
      <c r="O6" s="100" t="s">
        <v>14</v>
      </c>
      <c r="P6" s="105"/>
      <c r="Q6" s="1">
        <f t="shared" si="1"/>
        <v>1</v>
      </c>
      <c r="R6" s="1">
        <f t="shared" si="2"/>
        <v>0</v>
      </c>
      <c r="S6" s="169">
        <f>IF(SUM(Q6:Q9)=2,5,IF(SUM(R6:R9)=2,4,"-"))</f>
        <v>5</v>
      </c>
      <c r="T6" s="172"/>
    </row>
    <row r="7" spans="1:21" ht="15" customHeight="1">
      <c r="A7" s="169"/>
      <c r="B7" s="31">
        <v>2</v>
      </c>
      <c r="C7" s="36">
        <f>F39</f>
        <v>107</v>
      </c>
      <c r="D7" s="37">
        <f>G39</f>
        <v>1</v>
      </c>
      <c r="E7" s="38">
        <f>E39</f>
        <v>68</v>
      </c>
      <c r="F7" s="39">
        <f>F38</f>
        <v>141</v>
      </c>
      <c r="G7" s="39">
        <f>G38</f>
        <v>910</v>
      </c>
      <c r="H7" s="45">
        <f>E38</f>
        <v>1114</v>
      </c>
      <c r="I7" s="33" t="s">
        <v>49</v>
      </c>
      <c r="J7" s="10" t="s">
        <v>49</v>
      </c>
      <c r="K7" s="9">
        <v>30</v>
      </c>
      <c r="L7" s="77">
        <v>20</v>
      </c>
      <c r="M7" s="50"/>
      <c r="N7" s="96" t="str">
        <f t="shared" si="0"/>
        <v>Blue Win</v>
      </c>
      <c r="O7" s="101" t="s">
        <v>15</v>
      </c>
      <c r="P7" s="105"/>
      <c r="Q7" s="1">
        <f t="shared" si="1"/>
        <v>1</v>
      </c>
      <c r="R7" s="1">
        <f t="shared" si="2"/>
        <v>0</v>
      </c>
      <c r="S7" s="169"/>
      <c r="T7" s="172"/>
    </row>
    <row r="8" spans="1:21" ht="15" customHeight="1">
      <c r="A8" s="169"/>
      <c r="B8" s="31">
        <v>3</v>
      </c>
      <c r="C8" s="36">
        <f>G39</f>
        <v>1</v>
      </c>
      <c r="D8" s="37">
        <f>E39</f>
        <v>68</v>
      </c>
      <c r="E8" s="38">
        <f>F39</f>
        <v>107</v>
      </c>
      <c r="F8" s="39">
        <f>G38</f>
        <v>910</v>
      </c>
      <c r="G8" s="39">
        <f>E38</f>
        <v>1114</v>
      </c>
      <c r="H8" s="45">
        <f>F38</f>
        <v>141</v>
      </c>
      <c r="I8" s="33" t="s">
        <v>49</v>
      </c>
      <c r="J8" s="10" t="s">
        <v>49</v>
      </c>
      <c r="K8" s="9" t="s">
        <v>49</v>
      </c>
      <c r="L8" s="77" t="s">
        <v>49</v>
      </c>
      <c r="M8" s="50"/>
      <c r="N8" s="96" t="str">
        <f t="shared" si="0"/>
        <v>-</v>
      </c>
      <c r="O8" s="101" t="s">
        <v>16</v>
      </c>
      <c r="P8" s="105"/>
      <c r="Q8" s="1" t="str">
        <f t="shared" si="1"/>
        <v>-</v>
      </c>
      <c r="R8" s="1" t="str">
        <f t="shared" si="2"/>
        <v>-</v>
      </c>
      <c r="S8" s="169"/>
      <c r="T8" s="172"/>
    </row>
    <row r="9" spans="1:21" ht="15.75" customHeight="1" thickBot="1">
      <c r="A9" s="170"/>
      <c r="B9" s="32">
        <v>4</v>
      </c>
      <c r="C9" s="40">
        <f>E39</f>
        <v>68</v>
      </c>
      <c r="D9" s="41">
        <f>F39</f>
        <v>107</v>
      </c>
      <c r="E9" s="42">
        <f>G39</f>
        <v>1</v>
      </c>
      <c r="F9" s="43">
        <f>E38</f>
        <v>1114</v>
      </c>
      <c r="G9" s="43">
        <f>F38</f>
        <v>141</v>
      </c>
      <c r="H9" s="46">
        <f>G38</f>
        <v>910</v>
      </c>
      <c r="I9" s="34" t="s">
        <v>49</v>
      </c>
      <c r="J9" s="11" t="s">
        <v>49</v>
      </c>
      <c r="K9" s="56" t="s">
        <v>49</v>
      </c>
      <c r="L9" s="78" t="s">
        <v>49</v>
      </c>
      <c r="M9" s="50"/>
      <c r="N9" s="97" t="str">
        <f t="shared" si="0"/>
        <v>-</v>
      </c>
      <c r="O9" s="101" t="s">
        <v>51</v>
      </c>
      <c r="P9" s="105"/>
      <c r="Q9" s="103" t="str">
        <f t="shared" si="1"/>
        <v>-</v>
      </c>
      <c r="R9" s="2" t="str">
        <f t="shared" si="2"/>
        <v>-</v>
      </c>
      <c r="S9" s="170"/>
      <c r="T9" s="173"/>
      <c r="U9" s="28"/>
    </row>
    <row r="10" spans="1:21">
      <c r="A10" s="168" t="s">
        <v>4</v>
      </c>
      <c r="B10" s="18">
        <v>1</v>
      </c>
      <c r="C10" s="79">
        <f>E41</f>
        <v>233</v>
      </c>
      <c r="D10" s="80">
        <f>F41</f>
        <v>116</v>
      </c>
      <c r="E10" s="80">
        <f>G41</f>
        <v>365</v>
      </c>
      <c r="F10" s="81">
        <f>E36</f>
        <v>45</v>
      </c>
      <c r="G10" s="81">
        <f>F36</f>
        <v>1646</v>
      </c>
      <c r="H10" s="82">
        <f>G36</f>
        <v>1732</v>
      </c>
      <c r="I10" s="12" t="s">
        <v>49</v>
      </c>
      <c r="J10" s="44" t="s">
        <v>49</v>
      </c>
      <c r="K10" s="29">
        <v>20</v>
      </c>
      <c r="L10" s="95">
        <v>30</v>
      </c>
      <c r="M10" s="49"/>
      <c r="N10" s="96" t="str">
        <f t="shared" si="0"/>
        <v>Red Win</v>
      </c>
      <c r="O10" s="100" t="s">
        <v>17</v>
      </c>
      <c r="P10" s="105"/>
      <c r="Q10" s="1">
        <f t="shared" si="1"/>
        <v>0</v>
      </c>
      <c r="R10" s="1">
        <f t="shared" si="2"/>
        <v>1</v>
      </c>
      <c r="S10" s="169">
        <f>IF(SUM(Q10:Q13)=2,7,IF(SUM(R10:R13)=2,2,"-"))</f>
        <v>2</v>
      </c>
      <c r="T10" s="172"/>
      <c r="U10" s="28"/>
    </row>
    <row r="11" spans="1:21">
      <c r="A11" s="169"/>
      <c r="B11" s="1">
        <v>2</v>
      </c>
      <c r="C11" s="83">
        <f>F41</f>
        <v>116</v>
      </c>
      <c r="D11" s="37">
        <f>G41</f>
        <v>365</v>
      </c>
      <c r="E11" s="37">
        <f>E41</f>
        <v>233</v>
      </c>
      <c r="F11" s="39">
        <f>F36</f>
        <v>1646</v>
      </c>
      <c r="G11" s="39">
        <f>G36</f>
        <v>1732</v>
      </c>
      <c r="H11" s="45">
        <f>E36</f>
        <v>45</v>
      </c>
      <c r="I11" s="9" t="s">
        <v>49</v>
      </c>
      <c r="J11" s="77" t="s">
        <v>49</v>
      </c>
      <c r="K11" s="9">
        <v>20</v>
      </c>
      <c r="L11" s="77">
        <v>30</v>
      </c>
      <c r="M11" s="50"/>
      <c r="N11" s="96" t="str">
        <f t="shared" si="0"/>
        <v>Red Win</v>
      </c>
      <c r="O11" s="101" t="s">
        <v>18</v>
      </c>
      <c r="P11" s="105"/>
      <c r="Q11" s="1">
        <f t="shared" si="1"/>
        <v>0</v>
      </c>
      <c r="R11" s="1">
        <f t="shared" si="2"/>
        <v>1</v>
      </c>
      <c r="S11" s="169"/>
      <c r="T11" s="172"/>
    </row>
    <row r="12" spans="1:21">
      <c r="A12" s="169"/>
      <c r="B12" s="1">
        <v>3</v>
      </c>
      <c r="C12" s="83">
        <f>G41</f>
        <v>365</v>
      </c>
      <c r="D12" s="37">
        <f>E41</f>
        <v>233</v>
      </c>
      <c r="E12" s="37">
        <f>F41</f>
        <v>116</v>
      </c>
      <c r="F12" s="39">
        <f>G36</f>
        <v>1732</v>
      </c>
      <c r="G12" s="39">
        <f>E36</f>
        <v>45</v>
      </c>
      <c r="H12" s="45">
        <f>F36</f>
        <v>1646</v>
      </c>
      <c r="I12" s="9" t="s">
        <v>49</v>
      </c>
      <c r="J12" s="77" t="s">
        <v>49</v>
      </c>
      <c r="K12" s="9" t="s">
        <v>49</v>
      </c>
      <c r="L12" s="77" t="s">
        <v>49</v>
      </c>
      <c r="M12" s="50"/>
      <c r="N12" s="96" t="str">
        <f t="shared" si="0"/>
        <v>-</v>
      </c>
      <c r="O12" s="101" t="s">
        <v>47</v>
      </c>
      <c r="P12" s="105"/>
      <c r="Q12" s="1" t="str">
        <f t="shared" si="1"/>
        <v>-</v>
      </c>
      <c r="R12" s="1" t="str">
        <f t="shared" si="2"/>
        <v>-</v>
      </c>
      <c r="S12" s="169"/>
      <c r="T12" s="172"/>
    </row>
    <row r="13" spans="1:21" ht="15.75" thickBot="1">
      <c r="A13" s="170"/>
      <c r="B13" s="3">
        <v>4</v>
      </c>
      <c r="C13" s="84">
        <f>E41</f>
        <v>233</v>
      </c>
      <c r="D13" s="41">
        <f>F41</f>
        <v>116</v>
      </c>
      <c r="E13" s="41">
        <f>G41</f>
        <v>365</v>
      </c>
      <c r="F13" s="43">
        <f t="shared" ref="F13:H14" si="4">E36</f>
        <v>45</v>
      </c>
      <c r="G13" s="43">
        <f t="shared" si="4"/>
        <v>1646</v>
      </c>
      <c r="H13" s="46">
        <f t="shared" si="4"/>
        <v>1732</v>
      </c>
      <c r="I13" s="56" t="s">
        <v>49</v>
      </c>
      <c r="J13" s="78" t="s">
        <v>49</v>
      </c>
      <c r="K13" s="56" t="s">
        <v>49</v>
      </c>
      <c r="L13" s="78" t="s">
        <v>49</v>
      </c>
      <c r="M13" s="50"/>
      <c r="N13" s="97" t="str">
        <f t="shared" si="0"/>
        <v>-</v>
      </c>
      <c r="O13" s="102" t="s">
        <v>52</v>
      </c>
      <c r="P13" s="105"/>
      <c r="Q13" s="103" t="str">
        <f t="shared" si="1"/>
        <v>-</v>
      </c>
      <c r="R13" s="2" t="str">
        <f t="shared" si="2"/>
        <v>-</v>
      </c>
      <c r="S13" s="170"/>
      <c r="T13" s="173"/>
    </row>
    <row r="14" spans="1:21">
      <c r="A14" s="168" t="s">
        <v>5</v>
      </c>
      <c r="B14" s="18">
        <v>1</v>
      </c>
      <c r="C14" s="12">
        <f>E40</f>
        <v>217</v>
      </c>
      <c r="D14" s="15">
        <f>F40</f>
        <v>33</v>
      </c>
      <c r="E14" s="15">
        <f>G40</f>
        <v>65</v>
      </c>
      <c r="F14" s="16">
        <f t="shared" si="4"/>
        <v>494</v>
      </c>
      <c r="G14" s="16">
        <f t="shared" si="4"/>
        <v>70</v>
      </c>
      <c r="H14" s="13">
        <f t="shared" si="4"/>
        <v>210</v>
      </c>
      <c r="I14" s="12" t="s">
        <v>49</v>
      </c>
      <c r="J14" s="13" t="s">
        <v>49</v>
      </c>
      <c r="K14" s="29">
        <v>20</v>
      </c>
      <c r="L14" s="95">
        <v>10</v>
      </c>
      <c r="M14" s="49"/>
      <c r="N14" s="96" t="str">
        <f t="shared" si="0"/>
        <v>Blue Win</v>
      </c>
      <c r="O14" s="100" t="s">
        <v>19</v>
      </c>
      <c r="P14" s="105"/>
      <c r="Q14" s="1">
        <f t="shared" si="1"/>
        <v>1</v>
      </c>
      <c r="R14" s="1">
        <f t="shared" si="2"/>
        <v>0</v>
      </c>
      <c r="S14" s="169">
        <f>IF(SUM(Q14:Q17)=2,6,IF(SUM(R14:R17)=2,3,"-"))</f>
        <v>6</v>
      </c>
      <c r="T14" s="172"/>
    </row>
    <row r="15" spans="1:21">
      <c r="A15" s="169"/>
      <c r="B15" s="1">
        <v>2</v>
      </c>
      <c r="C15" s="9">
        <f>F40</f>
        <v>33</v>
      </c>
      <c r="D15" s="6">
        <f>G40</f>
        <v>65</v>
      </c>
      <c r="E15" s="6">
        <f>E40</f>
        <v>217</v>
      </c>
      <c r="F15" s="7">
        <f>F37</f>
        <v>70</v>
      </c>
      <c r="G15" s="7">
        <f>G37</f>
        <v>210</v>
      </c>
      <c r="H15" s="10">
        <f>E37</f>
        <v>494</v>
      </c>
      <c r="I15" s="9" t="s">
        <v>49</v>
      </c>
      <c r="J15" s="10" t="s">
        <v>49</v>
      </c>
      <c r="K15" s="9">
        <v>20</v>
      </c>
      <c r="L15" s="77">
        <v>10</v>
      </c>
      <c r="M15" s="50"/>
      <c r="N15" s="96" t="str">
        <f t="shared" si="0"/>
        <v>Blue Win</v>
      </c>
      <c r="O15" s="101" t="s">
        <v>20</v>
      </c>
      <c r="P15" s="105"/>
      <c r="Q15" s="1">
        <f t="shared" si="1"/>
        <v>1</v>
      </c>
      <c r="R15" s="1">
        <f t="shared" si="2"/>
        <v>0</v>
      </c>
      <c r="S15" s="169"/>
      <c r="T15" s="172"/>
    </row>
    <row r="16" spans="1:21">
      <c r="A16" s="169"/>
      <c r="B16" s="1">
        <v>3</v>
      </c>
      <c r="C16" s="9">
        <f>G40</f>
        <v>65</v>
      </c>
      <c r="D16" s="6">
        <f>E40</f>
        <v>217</v>
      </c>
      <c r="E16" s="6">
        <f>F40</f>
        <v>33</v>
      </c>
      <c r="F16" s="7">
        <f>G37</f>
        <v>210</v>
      </c>
      <c r="G16" s="7">
        <f>E37</f>
        <v>494</v>
      </c>
      <c r="H16" s="10">
        <f>F37</f>
        <v>70</v>
      </c>
      <c r="I16" s="9" t="s">
        <v>49</v>
      </c>
      <c r="J16" s="10" t="s">
        <v>49</v>
      </c>
      <c r="K16" s="9" t="s">
        <v>49</v>
      </c>
      <c r="L16" s="77" t="s">
        <v>49</v>
      </c>
      <c r="M16" s="50"/>
      <c r="N16" s="96" t="str">
        <f t="shared" si="0"/>
        <v>-</v>
      </c>
      <c r="O16" s="101" t="s">
        <v>30</v>
      </c>
      <c r="P16" s="105"/>
      <c r="Q16" s="1" t="str">
        <f t="shared" si="1"/>
        <v>-</v>
      </c>
      <c r="R16" s="1" t="str">
        <f t="shared" si="2"/>
        <v>-</v>
      </c>
      <c r="S16" s="169"/>
      <c r="T16" s="172"/>
    </row>
    <row r="17" spans="1:21" ht="15.75" thickBot="1">
      <c r="A17" s="170"/>
      <c r="B17" s="2">
        <v>4</v>
      </c>
      <c r="C17" s="56">
        <f>E40</f>
        <v>217</v>
      </c>
      <c r="D17" s="57">
        <f>F40</f>
        <v>33</v>
      </c>
      <c r="E17" s="57">
        <f>G40</f>
        <v>65</v>
      </c>
      <c r="F17" s="7">
        <f>E37</f>
        <v>494</v>
      </c>
      <c r="G17" s="7">
        <f>F37</f>
        <v>70</v>
      </c>
      <c r="H17" s="10">
        <f>G37</f>
        <v>210</v>
      </c>
      <c r="I17" s="5" t="s">
        <v>49</v>
      </c>
      <c r="J17" s="11" t="s">
        <v>49</v>
      </c>
      <c r="K17" s="56" t="s">
        <v>49</v>
      </c>
      <c r="L17" s="78" t="s">
        <v>49</v>
      </c>
      <c r="M17" s="50"/>
      <c r="N17" s="97" t="str">
        <f t="shared" si="0"/>
        <v>-</v>
      </c>
      <c r="O17" s="101" t="s">
        <v>31</v>
      </c>
      <c r="P17" s="105"/>
      <c r="Q17" s="103" t="str">
        <f t="shared" si="1"/>
        <v>-</v>
      </c>
      <c r="R17" s="2" t="str">
        <f t="shared" si="2"/>
        <v>-</v>
      </c>
      <c r="S17" s="170"/>
      <c r="T17" s="173"/>
    </row>
    <row r="18" spans="1:21">
      <c r="A18" s="168" t="s">
        <v>6</v>
      </c>
      <c r="B18" s="4">
        <v>1</v>
      </c>
      <c r="C18" s="29">
        <f>IF($S$6=4,$E$38,IF($S$6=5,$E$39,"-"))</f>
        <v>68</v>
      </c>
      <c r="D18" s="30">
        <f>IF($S$6=4,$F$38,IF($S$6=5,$F$39,"-"))</f>
        <v>107</v>
      </c>
      <c r="E18" s="30">
        <f>IF($S$6=4,$G$38,IF($S$6=5,$G$39,"-"))</f>
        <v>1</v>
      </c>
      <c r="F18" s="16">
        <f>IF($S$2=1,$E$35,IF($S$2=8,$E$42,"-"))</f>
        <v>71</v>
      </c>
      <c r="G18" s="16">
        <f>IF($S$2=1,$F$35,IF($S$2=8,$F$42,"-"))</f>
        <v>67</v>
      </c>
      <c r="H18" s="16">
        <f>IF($S$2=1,$G$35,IF($S$2=8,$G$42,"-"))</f>
        <v>111</v>
      </c>
      <c r="I18" s="12" t="s">
        <v>49</v>
      </c>
      <c r="J18" s="13" t="s">
        <v>49</v>
      </c>
      <c r="K18" s="29">
        <v>23</v>
      </c>
      <c r="L18" s="95">
        <v>21</v>
      </c>
      <c r="M18" s="49"/>
      <c r="N18" s="96" t="str">
        <f t="shared" si="0"/>
        <v>Blue Win</v>
      </c>
      <c r="O18" s="100" t="s">
        <v>21</v>
      </c>
      <c r="P18" s="105"/>
      <c r="Q18" s="1">
        <f t="shared" si="1"/>
        <v>1</v>
      </c>
      <c r="R18" s="1">
        <f t="shared" si="2"/>
        <v>0</v>
      </c>
      <c r="S18" s="169">
        <f>IF(SUM(Q18:Q21)=2,$S$6,IF(SUM(R18:R21)=2,$S$2,"-"))</f>
        <v>1</v>
      </c>
      <c r="T18" s="172"/>
    </row>
    <row r="19" spans="1:21">
      <c r="A19" s="171"/>
      <c r="B19" s="61">
        <v>2</v>
      </c>
      <c r="C19" s="36">
        <f>IF($S$6=4,$F$38,IF($S$6=5,$F$39,"-"))</f>
        <v>107</v>
      </c>
      <c r="D19" s="37">
        <f>IF($S$6=4,$G$38,IF($S$6=5,$G$39,"-"))</f>
        <v>1</v>
      </c>
      <c r="E19" s="38">
        <f>IF($S$6=4,$E$38,IF($S$6=5,$E$39,"-"))</f>
        <v>68</v>
      </c>
      <c r="F19" s="7">
        <f>IF($S$2=1,$F$35,IF($S$2=8,$F$42,"-"))</f>
        <v>67</v>
      </c>
      <c r="G19" s="7">
        <f>IF($S$2=1,$G$35,IF($S$2=8,$G$42,"-"))</f>
        <v>111</v>
      </c>
      <c r="H19" s="10">
        <f>IF($S$2=1,$E$35,IF($S$2=8,$E$42,"-"))</f>
        <v>71</v>
      </c>
      <c r="I19" s="9" t="s">
        <v>49</v>
      </c>
      <c r="J19" s="10" t="s">
        <v>49</v>
      </c>
      <c r="K19" s="9">
        <v>11</v>
      </c>
      <c r="L19" s="77">
        <v>22</v>
      </c>
      <c r="M19" s="50"/>
      <c r="N19" s="96" t="str">
        <f t="shared" si="0"/>
        <v>Red Win</v>
      </c>
      <c r="O19" s="101" t="s">
        <v>22</v>
      </c>
      <c r="P19" s="105"/>
      <c r="Q19" s="1">
        <f t="shared" si="1"/>
        <v>0</v>
      </c>
      <c r="R19" s="1">
        <f t="shared" si="2"/>
        <v>1</v>
      </c>
      <c r="S19" s="169"/>
      <c r="T19" s="172"/>
    </row>
    <row r="20" spans="1:21">
      <c r="A20" s="171"/>
      <c r="B20" s="61">
        <v>3</v>
      </c>
      <c r="C20" s="36">
        <f>IF($S$6=4,$G$38,IF($S$6=5,$G$39,"-"))</f>
        <v>1</v>
      </c>
      <c r="D20" s="37">
        <f>IF($S$6=4,$E$38,IF($S$6=5,$E$39,"-"))</f>
        <v>68</v>
      </c>
      <c r="E20" s="38">
        <f>IF($S$6=4,$F$38,IF($S$6=5,$F$39,"-"))</f>
        <v>107</v>
      </c>
      <c r="F20" s="7">
        <f>IF($S$2=1,$G$35,IF($S$2=8,$G$42,"-"))</f>
        <v>111</v>
      </c>
      <c r="G20" s="7">
        <f>IF($S$2=1,$E$35,IF($S$2=8,$E$42,"-"))</f>
        <v>71</v>
      </c>
      <c r="H20" s="10">
        <f>IF($S$2=1,$F$35,IF($S$2=8,$F$42,"-"))</f>
        <v>67</v>
      </c>
      <c r="I20" s="9" t="s">
        <v>49</v>
      </c>
      <c r="J20" s="10" t="s">
        <v>49</v>
      </c>
      <c r="K20" s="9">
        <v>20</v>
      </c>
      <c r="L20" s="77">
        <v>30</v>
      </c>
      <c r="M20" s="50"/>
      <c r="N20" s="96" t="str">
        <f t="shared" si="0"/>
        <v>Red Win</v>
      </c>
      <c r="O20" s="101" t="s">
        <v>23</v>
      </c>
      <c r="P20" s="105"/>
      <c r="Q20" s="1">
        <f t="shared" si="1"/>
        <v>0</v>
      </c>
      <c r="R20" s="1">
        <f t="shared" si="2"/>
        <v>1</v>
      </c>
      <c r="S20" s="169"/>
      <c r="T20" s="172"/>
    </row>
    <row r="21" spans="1:21" ht="15.75" thickBot="1">
      <c r="A21" s="170"/>
      <c r="B21" s="4">
        <v>4</v>
      </c>
      <c r="C21" s="14">
        <f>IF($S$6=4,$E$38,IF($S$6=5,$E$39,"-"))</f>
        <v>68</v>
      </c>
      <c r="D21" s="17">
        <f>IF($S$6=4,$F$38,IF($S$6=5,$F$39,"-"))</f>
        <v>107</v>
      </c>
      <c r="E21" s="17">
        <f>IF($S$6=4,$G$38,IF($S$6=5,$G$39,"-"))</f>
        <v>1</v>
      </c>
      <c r="F21" s="8">
        <f>IF($S$2=1,$E$35,IF($S$2=8,$E$42,"-"))</f>
        <v>71</v>
      </c>
      <c r="G21" s="8">
        <f>IF($S$2=1,$F$35,IF($S$2=8,$F$42,"-"))</f>
        <v>67</v>
      </c>
      <c r="H21" s="11">
        <f>IF($S$2=1,$G$35,IF($S$2=8,$G$42,"-"))</f>
        <v>111</v>
      </c>
      <c r="I21" s="14" t="s">
        <v>49</v>
      </c>
      <c r="J21" s="11" t="s">
        <v>49</v>
      </c>
      <c r="K21" s="56" t="s">
        <v>49</v>
      </c>
      <c r="L21" s="78" t="s">
        <v>49</v>
      </c>
      <c r="M21" s="50"/>
      <c r="N21" s="97" t="str">
        <f t="shared" si="0"/>
        <v>-</v>
      </c>
      <c r="O21" s="101" t="s">
        <v>53</v>
      </c>
      <c r="P21" s="105"/>
      <c r="Q21" s="103" t="str">
        <f t="shared" si="1"/>
        <v>-</v>
      </c>
      <c r="R21" s="2" t="str">
        <f t="shared" si="2"/>
        <v>-</v>
      </c>
      <c r="S21" s="170"/>
      <c r="T21" s="173"/>
    </row>
    <row r="22" spans="1:21">
      <c r="A22" s="168" t="s">
        <v>7</v>
      </c>
      <c r="B22" s="19">
        <v>1</v>
      </c>
      <c r="C22" s="12">
        <f>IF($S$14=3,$E$37,IF($S$14=6,$E$40,"-"))</f>
        <v>217</v>
      </c>
      <c r="D22" s="15">
        <f>IF($S$14=3,$F$37,IF($S$14=6,$F$40,"-"))</f>
        <v>33</v>
      </c>
      <c r="E22" s="15">
        <f>IF($S$14=3,$G$37,IF($S$14=6,$G$40,"-"))</f>
        <v>65</v>
      </c>
      <c r="F22" s="16">
        <f>IF($S$10=2,$E$36,IF($S$10=7,$E$41,"-"))</f>
        <v>45</v>
      </c>
      <c r="G22" s="16">
        <f>IF($S$10=2,$F$36,IF($S$10=7,$F$41,"-"))</f>
        <v>1646</v>
      </c>
      <c r="H22" s="13">
        <f>IF($S$10=2,$G$36,IF($S$10=7,$G$41,"-"))</f>
        <v>1732</v>
      </c>
      <c r="I22" s="12" t="s">
        <v>49</v>
      </c>
      <c r="J22" s="13" t="s">
        <v>49</v>
      </c>
      <c r="K22" s="29">
        <v>23</v>
      </c>
      <c r="L22" s="95">
        <v>32</v>
      </c>
      <c r="M22" s="49"/>
      <c r="N22" s="96" t="str">
        <f t="shared" si="0"/>
        <v>Red Win</v>
      </c>
      <c r="O22" s="100" t="s">
        <v>24</v>
      </c>
      <c r="P22" s="105"/>
      <c r="Q22" s="1">
        <f t="shared" si="1"/>
        <v>0</v>
      </c>
      <c r="R22" s="1">
        <f t="shared" si="2"/>
        <v>1</v>
      </c>
      <c r="S22" s="169">
        <f>IF(SUM(Q22:Q25)=2,$S$14,IF(SUM(R22:R25)=2,$S$10,"-"))</f>
        <v>6</v>
      </c>
      <c r="T22" s="172"/>
    </row>
    <row r="23" spans="1:21">
      <c r="A23" s="169"/>
      <c r="B23" s="4">
        <v>2</v>
      </c>
      <c r="C23" s="9">
        <f>IF($S$14=3,$F$37,IF($S$14=6,$F$40,"-"))</f>
        <v>33</v>
      </c>
      <c r="D23" s="6">
        <f>IF($S$14=3,$G$37,IF($S$14=6,$G$40,"-"))</f>
        <v>65</v>
      </c>
      <c r="E23" s="6">
        <f>IF($S$14=3,$E$37,IF($S$14=6,$E$40,"-"))</f>
        <v>217</v>
      </c>
      <c r="F23" s="7">
        <f>IF($S$10=2,$F$36,IF($S$10=7,$F$41,"-"))</f>
        <v>1646</v>
      </c>
      <c r="G23" s="7">
        <f>IF($S$10=2,$G$36,IF($S$10=7,$G$41,"-"))</f>
        <v>1732</v>
      </c>
      <c r="H23" s="10">
        <f>IF($S$10=2,$E$36,IF($S$10=7,$E$41,"-"))</f>
        <v>45</v>
      </c>
      <c r="I23" s="9" t="s">
        <v>49</v>
      </c>
      <c r="J23" s="10" t="s">
        <v>49</v>
      </c>
      <c r="K23" s="9">
        <v>22</v>
      </c>
      <c r="L23" s="77">
        <v>22</v>
      </c>
      <c r="M23" s="50"/>
      <c r="N23" s="96" t="str">
        <f t="shared" si="0"/>
        <v>Tie</v>
      </c>
      <c r="O23" s="101" t="s">
        <v>25</v>
      </c>
      <c r="P23" s="105"/>
      <c r="Q23" s="1">
        <f t="shared" si="1"/>
        <v>0</v>
      </c>
      <c r="R23" s="1">
        <f t="shared" si="2"/>
        <v>0</v>
      </c>
      <c r="S23" s="169"/>
      <c r="T23" s="172"/>
    </row>
    <row r="24" spans="1:21">
      <c r="A24" s="169"/>
      <c r="B24" s="4">
        <v>3</v>
      </c>
      <c r="C24" s="9">
        <f>IF($S$14=3,$G$37,IF($S$14=6,$G$40,"-"))</f>
        <v>65</v>
      </c>
      <c r="D24" s="6">
        <f>IF($S$14=3,$E$37,IF($S$14=6,$E$40,"-"))</f>
        <v>217</v>
      </c>
      <c r="E24" s="6">
        <f>IF($S$14=3,$F$37,IF($S$14=6,$F$40,"-"))</f>
        <v>33</v>
      </c>
      <c r="F24" s="7">
        <f>IF($S$10=2,$G$36,IF($S$10=7,$G$41,"-"))</f>
        <v>1732</v>
      </c>
      <c r="G24" s="7">
        <f>IF($S$10=2,$E$36,IF($S$10=7,$E$41,"-"))</f>
        <v>45</v>
      </c>
      <c r="H24" s="10">
        <f>IF($S$10=2,$F$36,IF($S$10=7,$F$41,"-"))</f>
        <v>1646</v>
      </c>
      <c r="I24" s="9" t="s">
        <v>49</v>
      </c>
      <c r="J24" s="10" t="s">
        <v>49</v>
      </c>
      <c r="K24" s="9">
        <v>24</v>
      </c>
      <c r="L24" s="77">
        <v>20</v>
      </c>
      <c r="M24" s="50"/>
      <c r="N24" s="96" t="str">
        <f t="shared" si="0"/>
        <v>Blue Win</v>
      </c>
      <c r="O24" s="101" t="s">
        <v>26</v>
      </c>
      <c r="P24" s="105"/>
      <c r="Q24" s="1">
        <f t="shared" si="1"/>
        <v>1</v>
      </c>
      <c r="R24" s="1">
        <f t="shared" si="2"/>
        <v>0</v>
      </c>
      <c r="S24" s="169"/>
      <c r="T24" s="172"/>
    </row>
    <row r="25" spans="1:21" ht="15.75" thickBot="1">
      <c r="A25" s="170"/>
      <c r="B25" s="4">
        <v>4</v>
      </c>
      <c r="C25" s="14">
        <f>IF($S$14=3,$E$37,IF($S$14=6,$E$40,"-"))</f>
        <v>217</v>
      </c>
      <c r="D25" s="17">
        <f>IF($S$14=3,$F$37,IF($S$14=6,$F$40,"-"))</f>
        <v>33</v>
      </c>
      <c r="E25" s="17">
        <f>IF($S$14=3,$G$37,IF($S$14=6,$G$40,"-"))</f>
        <v>65</v>
      </c>
      <c r="F25" s="8">
        <f>IF($S$10=2,$E$36,IF($S$10=7,$E$41,"-"))</f>
        <v>45</v>
      </c>
      <c r="G25" s="8">
        <f>IF($S$10=2,$F$36,IF($S$10=7,$F$41,"-"))</f>
        <v>1646</v>
      </c>
      <c r="H25" s="11">
        <f>IF($S$10=2,$G$36,IF($S$10=7,$G$41,"-"))</f>
        <v>1732</v>
      </c>
      <c r="I25" s="14" t="s">
        <v>49</v>
      </c>
      <c r="J25" s="11" t="s">
        <v>49</v>
      </c>
      <c r="K25" s="56">
        <v>22</v>
      </c>
      <c r="L25" s="78">
        <v>18</v>
      </c>
      <c r="M25" s="50"/>
      <c r="N25" s="97" t="str">
        <f t="shared" si="0"/>
        <v>Blue Win</v>
      </c>
      <c r="O25" s="101" t="s">
        <v>54</v>
      </c>
      <c r="P25" s="105"/>
      <c r="Q25" s="103">
        <f t="shared" si="1"/>
        <v>1</v>
      </c>
      <c r="R25" s="2">
        <f t="shared" si="2"/>
        <v>0</v>
      </c>
      <c r="S25" s="170"/>
      <c r="T25" s="173"/>
    </row>
    <row r="26" spans="1:21">
      <c r="A26" s="168" t="s">
        <v>8</v>
      </c>
      <c r="B26" s="19">
        <v>1</v>
      </c>
      <c r="C26" s="12">
        <f>IF($S$22=2,$E$36,IF($S$22=7,$E$41,IF($S$22=3,$E$37,IF($S$22=6,$E$40,"-"))))</f>
        <v>217</v>
      </c>
      <c r="D26" s="15">
        <f>IF($S$22=2,$F$36,IF($S$22=7,$F$41,IF($S$22=3,$F$37,IF($S$22=6,$F$40,"-"))))</f>
        <v>33</v>
      </c>
      <c r="E26" s="15">
        <f>IF($S$22=2,$G$36,IF($S$22=7,$G$41,IF($S$22=3,$G$37,IF($S$22=6,$G$40,"-"))))</f>
        <v>65</v>
      </c>
      <c r="F26" s="16">
        <f>IF($S$18=1,$E$35,IF($S$18=8,$E$42,IF($S$18=4,$E$38,IF($S$18=5,$E$39,"-"))))</f>
        <v>71</v>
      </c>
      <c r="G26" s="16">
        <f>IF($S$18=1,$F$35,IF($S$18=8,$F$42,IF($S$18=4,$F$38,IF($S$18=5,$F$39,"-"))))</f>
        <v>67</v>
      </c>
      <c r="H26" s="13">
        <f>IF($S$18=1,$G$35,IF($S$18=8,$G$42,IF($S$18=4,$G$38,IF($S$18=5,$G$39,"-"))))</f>
        <v>111</v>
      </c>
      <c r="I26" s="12" t="s">
        <v>49</v>
      </c>
      <c r="J26" s="13" t="s">
        <v>49</v>
      </c>
      <c r="K26" s="29">
        <v>19</v>
      </c>
      <c r="L26" s="95">
        <v>20</v>
      </c>
      <c r="M26" s="49"/>
      <c r="N26" s="96" t="str">
        <f t="shared" si="0"/>
        <v>Red Win</v>
      </c>
      <c r="O26" s="100" t="s">
        <v>27</v>
      </c>
      <c r="P26" s="105"/>
      <c r="Q26" s="1">
        <f t="shared" si="1"/>
        <v>0</v>
      </c>
      <c r="R26" s="1">
        <f t="shared" si="2"/>
        <v>1</v>
      </c>
      <c r="S26" s="174">
        <f>IF(SUM(Q26:Q29)=2,$S$22,IF(SUM(R26:R29)=2,$S$18,"-"))</f>
        <v>1</v>
      </c>
      <c r="T26" s="175"/>
    </row>
    <row r="27" spans="1:21">
      <c r="A27" s="169"/>
      <c r="B27" s="4">
        <v>2</v>
      </c>
      <c r="C27" s="9">
        <f>IF($S$22=2,$F$36,IF($S$22=7,$F$41,IF($S$22=3,$F$37,IF($S$22=6,$F$40,"-"))))</f>
        <v>33</v>
      </c>
      <c r="D27" s="6">
        <f>IF($S$22=2,$G$36,IF($S$22=7,$G$41,IF($S$22=3,$G$37,IF($S$22=6,$G$40,"-"))))</f>
        <v>65</v>
      </c>
      <c r="E27" s="6">
        <f>IF($S$22=2,$E$36,IF($S$22=7,$E$41,IF($S$22=3,$E$37,IF($S$22=6,$E$40,"-"))))</f>
        <v>217</v>
      </c>
      <c r="F27" s="22">
        <f>IF($S$18=1,$F$35,IF($S$18=8,$F$42,IF($S$18=4,$F$38,IF($S$18=5,$F$39,"-"))))</f>
        <v>67</v>
      </c>
      <c r="G27" s="7">
        <f>IF($S$18=1,$G$35,IF($S$18=8,$G$42,IF($S$18=4,$G$38,IF($S$18=5,$G$39,"-"))))</f>
        <v>111</v>
      </c>
      <c r="H27" s="7">
        <f>IF($S$18=1,$E$35,IF($S$18=8,$E$42,IF($S$18=4,$E$38,IF($S$18=5,$E$39,"-"))))</f>
        <v>71</v>
      </c>
      <c r="I27" s="9" t="s">
        <v>49</v>
      </c>
      <c r="J27" s="10" t="s">
        <v>49</v>
      </c>
      <c r="K27" s="9">
        <v>19</v>
      </c>
      <c r="L27" s="77">
        <v>19</v>
      </c>
      <c r="M27" s="50"/>
      <c r="N27" s="96" t="str">
        <f t="shared" si="0"/>
        <v>Tie</v>
      </c>
      <c r="O27" s="101" t="s">
        <v>28</v>
      </c>
      <c r="P27" s="105"/>
      <c r="Q27" s="1">
        <f t="shared" si="1"/>
        <v>0</v>
      </c>
      <c r="R27" s="1">
        <f t="shared" si="2"/>
        <v>0</v>
      </c>
      <c r="S27" s="174"/>
      <c r="T27" s="175"/>
    </row>
    <row r="28" spans="1:21">
      <c r="A28" s="169"/>
      <c r="B28" s="4">
        <v>3</v>
      </c>
      <c r="C28" s="9">
        <f>IF($S$22=2,$G$36,IF($S$22=7,$G$41,IF($S$22=3,$G$37,IF($S$22=6,$G$40,"-"))))</f>
        <v>65</v>
      </c>
      <c r="D28" s="6">
        <f>IF($S$22=2,$E$36,IF($S$22=7,$E$41,IF($S$22=3,$E$37,IF($S$22=6,$E$40,"-"))))</f>
        <v>217</v>
      </c>
      <c r="E28" s="6">
        <f>IF($S$22=2,$F$36,IF($S$22=7,$F$41,IF($S$22=3,$F$37,IF($S$22=6,$F$40,"-"))))</f>
        <v>33</v>
      </c>
      <c r="F28" s="7">
        <f>IF($S$18=1,$G$35,IF($S$18=8,$G$42,IF($S$18=4,$G$38,IF($S$18=5,$G$39,"-"))))</f>
        <v>111</v>
      </c>
      <c r="G28" s="7">
        <f>IF($S$18=1,$E$35,IF($S$18=8,$E$42,IF($S$18=4,$E$38,IF($S$18=5,$E$39,"-"))))</f>
        <v>71</v>
      </c>
      <c r="H28" s="10">
        <f>IF($S$18=1,$F$35,IF($S$18=8,$F$42,IF($S$18=4,$F$38,IF($S$18=5,$F$39,"-"))))</f>
        <v>67</v>
      </c>
      <c r="I28" s="9" t="s">
        <v>49</v>
      </c>
      <c r="J28" s="10" t="s">
        <v>49</v>
      </c>
      <c r="K28" s="9">
        <v>22</v>
      </c>
      <c r="L28" s="77">
        <v>22</v>
      </c>
      <c r="M28" s="50"/>
      <c r="N28" s="96" t="str">
        <f t="shared" si="0"/>
        <v>Tie</v>
      </c>
      <c r="O28" s="101" t="s">
        <v>43</v>
      </c>
      <c r="P28" s="105"/>
      <c r="Q28" s="1">
        <f t="shared" si="1"/>
        <v>0</v>
      </c>
      <c r="R28" s="1">
        <f t="shared" si="2"/>
        <v>0</v>
      </c>
      <c r="S28" s="174"/>
      <c r="T28" s="175"/>
    </row>
    <row r="29" spans="1:21" ht="15.75" thickBot="1">
      <c r="A29" s="170"/>
      <c r="B29" s="55">
        <v>4</v>
      </c>
      <c r="C29" s="56">
        <f>IF($S$22=2,$E$36,IF($S$22=7,$E$41,IF($S$22=3,$E$37,IF($S$22=6,$E$40,"-"))))</f>
        <v>217</v>
      </c>
      <c r="D29" s="57">
        <f>IF($S$22=2,$F$36,IF($S$22=7,$F$41,IF($S$22=3,$F$37,IF($S$22=6,$F$40,"-"))))</f>
        <v>33</v>
      </c>
      <c r="E29" s="57">
        <f>IF($S$22=2,$G$36,IF($S$22=7,$G$41,IF($S$22=3,$G$37,IF($S$22=6,$G$40,"-"))))</f>
        <v>65</v>
      </c>
      <c r="F29" s="58">
        <f>IF($S$18=1,$E$35,IF($S$18=8,$E$42,IF($S$18=4,$E$38,IF($S$18=5,$E$39,"-"))))</f>
        <v>71</v>
      </c>
      <c r="G29" s="58">
        <f>IF($S$18=1,$F$35,IF($S$18=8,$F$42,IF($S$18=4,$F$38,IF($S$18=5,$F$39,"-"))))</f>
        <v>67</v>
      </c>
      <c r="H29" s="59">
        <f>IF($S$18=1,$G$35,IF($S$18=8,$G$42,IF($S$18=4,$G$38,IF($S$18=5,$G$39,"-"))))</f>
        <v>111</v>
      </c>
      <c r="I29" s="56" t="s">
        <v>49</v>
      </c>
      <c r="J29" s="59" t="s">
        <v>49</v>
      </c>
      <c r="K29" s="56">
        <v>17</v>
      </c>
      <c r="L29" s="78">
        <v>21</v>
      </c>
      <c r="M29" s="60"/>
      <c r="N29" s="97" t="str">
        <f t="shared" si="0"/>
        <v>Red Win</v>
      </c>
      <c r="O29" s="102" t="s">
        <v>55</v>
      </c>
      <c r="P29" s="105"/>
      <c r="Q29" s="103">
        <f t="shared" si="1"/>
        <v>0</v>
      </c>
      <c r="R29" s="2">
        <f t="shared" si="2"/>
        <v>1</v>
      </c>
      <c r="S29" s="176"/>
      <c r="T29" s="177"/>
      <c r="U29" s="28"/>
    </row>
    <row r="30" spans="1:21" ht="15.75" thickBot="1"/>
    <row r="31" spans="1:21">
      <c r="C31" s="106"/>
      <c r="D31" s="107"/>
      <c r="E31" s="107"/>
      <c r="F31" s="107"/>
      <c r="G31" s="107"/>
      <c r="H31" s="108"/>
    </row>
    <row r="32" spans="1:21">
      <c r="C32" s="109"/>
      <c r="D32" s="161" t="s">
        <v>48</v>
      </c>
      <c r="E32" s="161"/>
      <c r="F32" s="161"/>
      <c r="G32" s="161"/>
      <c r="H32" s="94"/>
    </row>
    <row r="33" spans="1:8">
      <c r="C33" s="109"/>
      <c r="D33" s="161"/>
      <c r="E33" s="161"/>
      <c r="F33" s="161"/>
      <c r="G33" s="161"/>
      <c r="H33" s="94"/>
    </row>
    <row r="34" spans="1:8" ht="18" thickBot="1">
      <c r="C34" s="109"/>
      <c r="D34" s="69" t="s">
        <v>33</v>
      </c>
      <c r="E34" s="70" t="s">
        <v>32</v>
      </c>
      <c r="F34" s="71" t="s">
        <v>46</v>
      </c>
      <c r="G34" s="72" t="s">
        <v>45</v>
      </c>
      <c r="H34" s="94"/>
    </row>
    <row r="35" spans="1:8" ht="15.75" thickTop="1">
      <c r="A35" s="28"/>
      <c r="B35" s="28"/>
      <c r="C35" s="109"/>
      <c r="D35" s="26">
        <v>1</v>
      </c>
      <c r="E35" s="85">
        <f>'Alliance Selection &amp; Elim Confg'!E7</f>
        <v>71</v>
      </c>
      <c r="F35" s="86">
        <f>'Alliance Selection &amp; Elim Confg'!F7</f>
        <v>67</v>
      </c>
      <c r="G35" s="87">
        <f>'Alliance Selection &amp; Elim Confg'!G7</f>
        <v>111</v>
      </c>
      <c r="H35" s="94"/>
    </row>
    <row r="36" spans="1:8">
      <c r="B36" s="28"/>
      <c r="C36" s="110"/>
      <c r="D36" s="27">
        <v>2</v>
      </c>
      <c r="E36" s="88">
        <f>'Alliance Selection &amp; Elim Confg'!E8</f>
        <v>45</v>
      </c>
      <c r="F36" s="89">
        <f>'Alliance Selection &amp; Elim Confg'!F8</f>
        <v>1646</v>
      </c>
      <c r="G36" s="90">
        <f>'Alliance Selection &amp; Elim Confg'!G8</f>
        <v>1732</v>
      </c>
      <c r="H36" s="94"/>
    </row>
    <row r="37" spans="1:8">
      <c r="C37" s="109"/>
      <c r="D37" s="27">
        <v>3</v>
      </c>
      <c r="E37" s="88">
        <f>'Alliance Selection &amp; Elim Confg'!E9</f>
        <v>494</v>
      </c>
      <c r="F37" s="89">
        <f>'Alliance Selection &amp; Elim Confg'!F9</f>
        <v>70</v>
      </c>
      <c r="G37" s="90">
        <f>'Alliance Selection &amp; Elim Confg'!G9</f>
        <v>210</v>
      </c>
      <c r="H37" s="94"/>
    </row>
    <row r="38" spans="1:8">
      <c r="C38" s="109"/>
      <c r="D38" s="27">
        <v>4</v>
      </c>
      <c r="E38" s="88">
        <f>'Alliance Selection &amp; Elim Confg'!E10</f>
        <v>1114</v>
      </c>
      <c r="F38" s="89">
        <f>'Alliance Selection &amp; Elim Confg'!F10</f>
        <v>141</v>
      </c>
      <c r="G38" s="90">
        <f>'Alliance Selection &amp; Elim Confg'!G10</f>
        <v>910</v>
      </c>
      <c r="H38" s="94"/>
    </row>
    <row r="39" spans="1:8">
      <c r="C39" s="109"/>
      <c r="D39" s="27">
        <v>5</v>
      </c>
      <c r="E39" s="88">
        <f>'Alliance Selection &amp; Elim Confg'!E11</f>
        <v>68</v>
      </c>
      <c r="F39" s="89">
        <f>'Alliance Selection &amp; Elim Confg'!F11</f>
        <v>107</v>
      </c>
      <c r="G39" s="90">
        <f>'Alliance Selection &amp; Elim Confg'!G11</f>
        <v>1</v>
      </c>
      <c r="H39" s="94"/>
    </row>
    <row r="40" spans="1:8">
      <c r="C40" s="110"/>
      <c r="D40" s="27">
        <v>6</v>
      </c>
      <c r="E40" s="88">
        <f>'Alliance Selection &amp; Elim Confg'!E12</f>
        <v>217</v>
      </c>
      <c r="F40" s="89">
        <f>'Alliance Selection &amp; Elim Confg'!F12</f>
        <v>33</v>
      </c>
      <c r="G40" s="90">
        <f>'Alliance Selection &amp; Elim Confg'!G12</f>
        <v>65</v>
      </c>
      <c r="H40" s="94"/>
    </row>
    <row r="41" spans="1:8">
      <c r="C41" s="110"/>
      <c r="D41" s="62">
        <v>7</v>
      </c>
      <c r="E41" s="88">
        <f>'Alliance Selection &amp; Elim Confg'!E13</f>
        <v>233</v>
      </c>
      <c r="F41" s="89">
        <f>'Alliance Selection &amp; Elim Confg'!F13</f>
        <v>116</v>
      </c>
      <c r="G41" s="90">
        <f>'Alliance Selection &amp; Elim Confg'!G13</f>
        <v>365</v>
      </c>
      <c r="H41" s="94"/>
    </row>
    <row r="42" spans="1:8" ht="15.75" thickBot="1">
      <c r="C42" s="110"/>
      <c r="D42" s="63">
        <v>8</v>
      </c>
      <c r="E42" s="91">
        <f>'Alliance Selection &amp; Elim Confg'!E14</f>
        <v>1718</v>
      </c>
      <c r="F42" s="92">
        <f>'Alliance Selection &amp; Elim Confg'!F14</f>
        <v>2337</v>
      </c>
      <c r="G42" s="93">
        <f>'Alliance Selection &amp; Elim Confg'!G14</f>
        <v>1504</v>
      </c>
      <c r="H42" s="94"/>
    </row>
    <row r="43" spans="1:8" ht="15.75" thickBot="1">
      <c r="C43" s="111"/>
      <c r="D43" s="112"/>
      <c r="E43" s="112"/>
      <c r="F43" s="112"/>
      <c r="G43" s="112"/>
      <c r="H43" s="113"/>
    </row>
  </sheetData>
  <mergeCells count="19">
    <mergeCell ref="S18:T21"/>
    <mergeCell ref="S22:T25"/>
    <mergeCell ref="S26:T29"/>
    <mergeCell ref="S1:T1"/>
    <mergeCell ref="S2:T5"/>
    <mergeCell ref="S6:T9"/>
    <mergeCell ref="S10:T13"/>
    <mergeCell ref="S14:T17"/>
    <mergeCell ref="D32:G33"/>
    <mergeCell ref="C1:H1"/>
    <mergeCell ref="K1:L1"/>
    <mergeCell ref="I1:J1"/>
    <mergeCell ref="A22:A25"/>
    <mergeCell ref="A26:A29"/>
    <mergeCell ref="A2:A5"/>
    <mergeCell ref="A6:A9"/>
    <mergeCell ref="A10:A13"/>
    <mergeCell ref="A14:A17"/>
    <mergeCell ref="A18:A21"/>
  </mergeCells>
  <conditionalFormatting sqref="N2:N29">
    <cfRule type="cellIs" dxfId="2" priority="1" operator="equal">
      <formula>"Tie"</formula>
    </cfRule>
    <cfRule type="cellIs" dxfId="1" priority="2" operator="equal">
      <formula>"Red Win"</formula>
    </cfRule>
    <cfRule type="cellIs" dxfId="0" priority="3" operator="equal">
      <formula>"Blue Win"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A4" sqref="A4"/>
    </sheetView>
  </sheetViews>
  <sheetFormatPr defaultRowHeight="15"/>
  <cols>
    <col min="1" max="1" width="10.7109375" customWidth="1"/>
    <col min="2" max="2" width="12.5703125" customWidth="1"/>
  </cols>
  <sheetData>
    <row r="1" spans="1:12">
      <c r="A1" s="158" t="s">
        <v>34</v>
      </c>
      <c r="B1" s="158"/>
      <c r="C1" s="158"/>
      <c r="D1" s="158"/>
      <c r="E1" s="158"/>
      <c r="F1" s="158"/>
      <c r="G1" s="158"/>
      <c r="H1" s="158"/>
      <c r="I1" s="158"/>
    </row>
    <row r="2" spans="1:12">
      <c r="A2" s="159" t="str">
        <f>'Alliance Selection &amp; Elim Confg'!D3</f>
        <v>Imaginary Invitational</v>
      </c>
      <c r="B2" s="159"/>
      <c r="C2" s="159"/>
      <c r="D2" s="159"/>
      <c r="E2" s="159"/>
      <c r="F2" s="159"/>
      <c r="G2" s="159"/>
      <c r="H2" s="159"/>
      <c r="I2" s="159"/>
    </row>
    <row r="3" spans="1:12">
      <c r="A3" s="53" t="s">
        <v>35</v>
      </c>
      <c r="B3" s="53" t="s">
        <v>36</v>
      </c>
      <c r="C3" s="120" t="s">
        <v>1</v>
      </c>
      <c r="D3" s="115" t="s">
        <v>37</v>
      </c>
      <c r="E3" s="54" t="s">
        <v>38</v>
      </c>
      <c r="F3" s="124" t="s">
        <v>39</v>
      </c>
      <c r="G3" s="123" t="s">
        <v>40</v>
      </c>
      <c r="H3" s="53" t="s">
        <v>41</v>
      </c>
      <c r="I3" s="53" t="s">
        <v>42</v>
      </c>
    </row>
    <row r="4" spans="1:12">
      <c r="A4" s="67">
        <f>'Alliance Selection &amp; Elim Confg'!I7</f>
        <v>0.54166666666666663</v>
      </c>
      <c r="B4" s="23" t="s">
        <v>11</v>
      </c>
      <c r="C4" s="121">
        <v>1</v>
      </c>
      <c r="D4" s="116">
        <f>'Input Scores'!F2</f>
        <v>71</v>
      </c>
      <c r="E4" s="66">
        <f>'Input Scores'!G2</f>
        <v>67</v>
      </c>
      <c r="F4" s="125">
        <f>'Input Scores'!H2</f>
        <v>111</v>
      </c>
      <c r="G4" s="118">
        <f>'Input Scores'!C2</f>
        <v>1718</v>
      </c>
      <c r="H4" s="65">
        <f>'Input Scores'!D2</f>
        <v>2337</v>
      </c>
      <c r="I4" s="65">
        <f>'Input Scores'!E2</f>
        <v>1504</v>
      </c>
    </row>
    <row r="5" spans="1:12">
      <c r="A5" s="52">
        <f>A4+'Alliance Selection &amp; Elim Confg'!$I$10</f>
        <v>0.54583333333333328</v>
      </c>
      <c r="B5" s="47" t="s">
        <v>14</v>
      </c>
      <c r="C5" s="122">
        <v>2</v>
      </c>
      <c r="D5" s="117">
        <f>'Input Scores'!F6</f>
        <v>1114</v>
      </c>
      <c r="E5" s="68">
        <f>'Input Scores'!G6</f>
        <v>141</v>
      </c>
      <c r="F5" s="126">
        <f>'Input Scores'!H6</f>
        <v>910</v>
      </c>
      <c r="G5" s="119">
        <f>'Input Scores'!C6</f>
        <v>68</v>
      </c>
      <c r="H5" s="47">
        <f>'Input Scores'!D6</f>
        <v>107</v>
      </c>
      <c r="I5" s="47">
        <f>'Input Scores'!E6</f>
        <v>1</v>
      </c>
      <c r="K5" s="114"/>
      <c r="L5" s="1"/>
    </row>
    <row r="6" spans="1:12">
      <c r="A6" s="67">
        <f>A5+'Alliance Selection &amp; Elim Confg'!$I$10</f>
        <v>0.54999999999999993</v>
      </c>
      <c r="B6" s="23" t="s">
        <v>17</v>
      </c>
      <c r="C6" s="121">
        <v>3</v>
      </c>
      <c r="D6" s="116">
        <f>'Input Scores'!F10</f>
        <v>45</v>
      </c>
      <c r="E6" s="66">
        <f>'Input Scores'!G10</f>
        <v>1646</v>
      </c>
      <c r="F6" s="125">
        <f>'Input Scores'!H10</f>
        <v>1732</v>
      </c>
      <c r="G6" s="118">
        <f>'Input Scores'!C10</f>
        <v>233</v>
      </c>
      <c r="H6" s="65">
        <f>'Input Scores'!D10</f>
        <v>116</v>
      </c>
      <c r="I6" s="65">
        <f>'Input Scores'!E10</f>
        <v>365</v>
      </c>
      <c r="L6" s="1"/>
    </row>
    <row r="7" spans="1:12">
      <c r="A7" s="52">
        <f>A6+'Alliance Selection &amp; Elim Confg'!$I$10</f>
        <v>0.55416666666666659</v>
      </c>
      <c r="B7" s="47" t="s">
        <v>19</v>
      </c>
      <c r="C7" s="122">
        <v>4</v>
      </c>
      <c r="D7" s="117">
        <f>'Input Scores'!F14</f>
        <v>494</v>
      </c>
      <c r="E7" s="68">
        <f>'Input Scores'!G14</f>
        <v>70</v>
      </c>
      <c r="F7" s="126">
        <f>'Input Scores'!H14</f>
        <v>210</v>
      </c>
      <c r="G7" s="119">
        <f>'Input Scores'!C14</f>
        <v>217</v>
      </c>
      <c r="H7" s="47">
        <f>'Input Scores'!D14</f>
        <v>33</v>
      </c>
      <c r="I7" s="47">
        <f>'Input Scores'!E14</f>
        <v>65</v>
      </c>
      <c r="L7" s="1"/>
    </row>
    <row r="8" spans="1:12">
      <c r="A8" s="67">
        <f>A7+'Alliance Selection &amp; Elim Confg'!$I$10</f>
        <v>0.55833333333333324</v>
      </c>
      <c r="B8" s="65" t="s">
        <v>12</v>
      </c>
      <c r="C8" s="24">
        <v>5</v>
      </c>
      <c r="D8" s="118">
        <f>'Input Scores'!F3</f>
        <v>67</v>
      </c>
      <c r="E8" s="65">
        <f>'Input Scores'!G3</f>
        <v>111</v>
      </c>
      <c r="F8" s="121">
        <f>'Input Scores'!H3</f>
        <v>71</v>
      </c>
      <c r="G8" s="118">
        <f>'Input Scores'!C3</f>
        <v>2337</v>
      </c>
      <c r="H8" s="65">
        <f>'Input Scores'!D3</f>
        <v>1504</v>
      </c>
      <c r="I8" s="65">
        <f>'Input Scores'!E3</f>
        <v>1718</v>
      </c>
    </row>
    <row r="9" spans="1:12">
      <c r="A9" s="52">
        <f>A8+'Alliance Selection &amp; Elim Confg'!$I$10</f>
        <v>0.56249999999999989</v>
      </c>
      <c r="B9" s="47" t="s">
        <v>15</v>
      </c>
      <c r="C9" s="122">
        <v>6</v>
      </c>
      <c r="D9" s="119">
        <f>'Input Scores'!F7</f>
        <v>141</v>
      </c>
      <c r="E9" s="47">
        <f>'Input Scores'!G7</f>
        <v>910</v>
      </c>
      <c r="F9" s="122">
        <f>'Input Scores'!H7</f>
        <v>1114</v>
      </c>
      <c r="G9" s="119">
        <f>'Input Scores'!C7</f>
        <v>107</v>
      </c>
      <c r="H9" s="47">
        <f>'Input Scores'!D7</f>
        <v>1</v>
      </c>
      <c r="I9" s="47">
        <f>'Input Scores'!E7</f>
        <v>68</v>
      </c>
    </row>
    <row r="10" spans="1:12">
      <c r="A10" s="67">
        <f>A9+'Alliance Selection &amp; Elim Confg'!$I$10</f>
        <v>0.56666666666666654</v>
      </c>
      <c r="B10" s="65" t="s">
        <v>18</v>
      </c>
      <c r="C10" s="121">
        <v>7</v>
      </c>
      <c r="D10" s="118">
        <f>'Input Scores'!F11</f>
        <v>1646</v>
      </c>
      <c r="E10" s="65">
        <f>'Input Scores'!G11</f>
        <v>1732</v>
      </c>
      <c r="F10" s="121">
        <f>'Input Scores'!H11</f>
        <v>45</v>
      </c>
      <c r="G10" s="118">
        <f>'Input Scores'!C11</f>
        <v>116</v>
      </c>
      <c r="H10" s="65">
        <f>'Input Scores'!D11</f>
        <v>365</v>
      </c>
      <c r="I10" s="65">
        <f>'Input Scores'!E11</f>
        <v>233</v>
      </c>
    </row>
    <row r="11" spans="1:12">
      <c r="A11" s="52">
        <f>A10+'Alliance Selection &amp; Elim Confg'!$I$10</f>
        <v>0.57083333333333319</v>
      </c>
      <c r="B11" s="47" t="s">
        <v>20</v>
      </c>
      <c r="C11" s="122">
        <v>8</v>
      </c>
      <c r="D11" s="119">
        <f>'Input Scores'!F15</f>
        <v>70</v>
      </c>
      <c r="E11" s="47">
        <f>'Input Scores'!G15</f>
        <v>210</v>
      </c>
      <c r="F11" s="122">
        <f>'Input Scores'!H15</f>
        <v>494</v>
      </c>
      <c r="G11" s="119">
        <f>'Input Scores'!C15</f>
        <v>33</v>
      </c>
      <c r="H11" s="47">
        <f>'Input Scores'!D15</f>
        <v>65</v>
      </c>
      <c r="I11" s="47">
        <f>'Input Scores'!E15</f>
        <v>217</v>
      </c>
    </row>
    <row r="12" spans="1:12">
      <c r="A12" s="67">
        <f>A11+'Alliance Selection &amp; Elim Confg'!$I$10</f>
        <v>0.57499999999999984</v>
      </c>
      <c r="B12" s="65" t="s">
        <v>13</v>
      </c>
      <c r="C12" s="121">
        <v>9</v>
      </c>
      <c r="D12" s="118">
        <f>'Input Scores'!F4</f>
        <v>111</v>
      </c>
      <c r="E12" s="65">
        <f>'Input Scores'!G4</f>
        <v>71</v>
      </c>
      <c r="F12" s="121">
        <f>'Input Scores'!H4</f>
        <v>67</v>
      </c>
      <c r="G12" s="118">
        <f>'Input Scores'!C4</f>
        <v>1504</v>
      </c>
      <c r="H12" s="65">
        <f>'Input Scores'!D4</f>
        <v>1718</v>
      </c>
      <c r="I12" s="65">
        <f>'Input Scores'!E4</f>
        <v>2337</v>
      </c>
    </row>
    <row r="13" spans="1:12">
      <c r="A13" s="52">
        <f>A12+'Alliance Selection &amp; Elim Confg'!$I$10</f>
        <v>0.5791666666666665</v>
      </c>
      <c r="B13" s="47" t="s">
        <v>16</v>
      </c>
      <c r="C13" s="122">
        <v>10</v>
      </c>
      <c r="D13" s="119">
        <f>'Input Scores'!F8</f>
        <v>910</v>
      </c>
      <c r="E13" s="47">
        <f>'Input Scores'!G8</f>
        <v>1114</v>
      </c>
      <c r="F13" s="122">
        <f>'Input Scores'!H8</f>
        <v>141</v>
      </c>
      <c r="G13" s="119">
        <f>'Input Scores'!C8</f>
        <v>1</v>
      </c>
      <c r="H13" s="47">
        <f>'Input Scores'!D8</f>
        <v>68</v>
      </c>
      <c r="I13" s="47">
        <f>'Input Scores'!E8</f>
        <v>107</v>
      </c>
    </row>
    <row r="14" spans="1:12">
      <c r="A14" s="67">
        <f>A13+'Alliance Selection &amp; Elim Confg'!$I$10</f>
        <v>0.58333333333333315</v>
      </c>
      <c r="B14" s="23" t="s">
        <v>47</v>
      </c>
      <c r="C14" s="121">
        <v>11</v>
      </c>
      <c r="D14" s="25">
        <f>'Input Scores'!F12</f>
        <v>1732</v>
      </c>
      <c r="E14" s="23">
        <f>'Input Scores'!G12</f>
        <v>45</v>
      </c>
      <c r="F14" s="24">
        <f>'Input Scores'!H12</f>
        <v>1646</v>
      </c>
      <c r="G14" s="25">
        <f>'Input Scores'!C12</f>
        <v>365</v>
      </c>
      <c r="H14" s="23">
        <f>'Input Scores'!D12</f>
        <v>233</v>
      </c>
      <c r="I14" s="23">
        <f>'Input Scores'!E12</f>
        <v>116</v>
      </c>
    </row>
    <row r="15" spans="1:12">
      <c r="A15" s="52">
        <f>A14+'Alliance Selection &amp; Elim Confg'!$I$10</f>
        <v>0.5874999999999998</v>
      </c>
      <c r="B15" s="47" t="s">
        <v>30</v>
      </c>
      <c r="C15" s="122">
        <v>12</v>
      </c>
      <c r="D15" s="119">
        <f>'Input Scores'!F16</f>
        <v>210</v>
      </c>
      <c r="E15" s="47">
        <f>'Input Scores'!G16</f>
        <v>494</v>
      </c>
      <c r="F15" s="122">
        <f>'Input Scores'!H16</f>
        <v>70</v>
      </c>
      <c r="G15" s="119">
        <f>'Input Scores'!C16</f>
        <v>65</v>
      </c>
      <c r="H15" s="47">
        <f>'Input Scores'!D16</f>
        <v>217</v>
      </c>
      <c r="I15" s="47">
        <f>'Input Scores'!E16</f>
        <v>33</v>
      </c>
    </row>
    <row r="16" spans="1:12">
      <c r="A16" s="23"/>
      <c r="B16" s="23"/>
      <c r="C16" s="24"/>
      <c r="D16" s="25"/>
      <c r="E16" s="23"/>
      <c r="F16" s="24"/>
      <c r="G16" s="25"/>
      <c r="H16" s="23"/>
      <c r="I16" s="23"/>
    </row>
    <row r="17" spans="1:9">
      <c r="A17" s="52">
        <f>A15+'Alliance Selection &amp; Elim Confg'!$I$10</f>
        <v>0.59166666666666645</v>
      </c>
      <c r="B17" s="47" t="s">
        <v>21</v>
      </c>
      <c r="C17" s="122">
        <v>13</v>
      </c>
      <c r="D17" s="119">
        <f>'Input Scores'!F18</f>
        <v>71</v>
      </c>
      <c r="E17" s="47">
        <f>'Input Scores'!G18</f>
        <v>67</v>
      </c>
      <c r="F17" s="122">
        <f>'Input Scores'!H18</f>
        <v>111</v>
      </c>
      <c r="G17" s="119">
        <f>'Input Scores'!C18</f>
        <v>68</v>
      </c>
      <c r="H17" s="47">
        <f>'Input Scores'!D18</f>
        <v>107</v>
      </c>
      <c r="I17" s="47">
        <f>'Input Scores'!E18</f>
        <v>1</v>
      </c>
    </row>
    <row r="18" spans="1:9">
      <c r="A18" s="67">
        <f>A17+'Alliance Selection &amp; Elim Confg'!$I$10</f>
        <v>0.5958333333333331</v>
      </c>
      <c r="B18" s="65" t="s">
        <v>24</v>
      </c>
      <c r="C18" s="121">
        <v>14</v>
      </c>
      <c r="D18" s="118">
        <f>'Input Scores'!F22</f>
        <v>45</v>
      </c>
      <c r="E18" s="65">
        <f>'Input Scores'!G22</f>
        <v>1646</v>
      </c>
      <c r="F18" s="121">
        <f>'Input Scores'!H22</f>
        <v>1732</v>
      </c>
      <c r="G18" s="118">
        <f>'Input Scores'!C22</f>
        <v>217</v>
      </c>
      <c r="H18" s="65">
        <f>'Input Scores'!D22</f>
        <v>33</v>
      </c>
      <c r="I18" s="65">
        <f>'Input Scores'!E22</f>
        <v>65</v>
      </c>
    </row>
    <row r="19" spans="1:9">
      <c r="A19" s="52">
        <f>A18+'Alliance Selection &amp; Elim Confg'!$I$10</f>
        <v>0.59999999999999976</v>
      </c>
      <c r="B19" s="47" t="s">
        <v>22</v>
      </c>
      <c r="C19" s="122">
        <v>15</v>
      </c>
      <c r="D19" s="119">
        <f>'Input Scores'!F19</f>
        <v>67</v>
      </c>
      <c r="E19" s="47">
        <f>'Input Scores'!G19</f>
        <v>111</v>
      </c>
      <c r="F19" s="122">
        <f>'Input Scores'!H19</f>
        <v>71</v>
      </c>
      <c r="G19" s="119">
        <f>'Input Scores'!C19</f>
        <v>107</v>
      </c>
      <c r="H19" s="47">
        <f>'Input Scores'!D19</f>
        <v>1</v>
      </c>
      <c r="I19" s="47">
        <f>'Input Scores'!E19</f>
        <v>68</v>
      </c>
    </row>
    <row r="20" spans="1:9">
      <c r="A20" s="67">
        <f>A19+'Alliance Selection &amp; Elim Confg'!$I$10</f>
        <v>0.60416666666666641</v>
      </c>
      <c r="B20" s="65" t="s">
        <v>25</v>
      </c>
      <c r="C20" s="121">
        <v>16</v>
      </c>
      <c r="D20" s="118">
        <f>'Input Scores'!F23</f>
        <v>1646</v>
      </c>
      <c r="E20" s="65">
        <f>'Input Scores'!G23</f>
        <v>1732</v>
      </c>
      <c r="F20" s="121">
        <f>'Input Scores'!H23</f>
        <v>45</v>
      </c>
      <c r="G20" s="118">
        <f>'Input Scores'!C23</f>
        <v>33</v>
      </c>
      <c r="H20" s="65">
        <f>'Input Scores'!D23</f>
        <v>65</v>
      </c>
      <c r="I20" s="65">
        <f>'Input Scores'!E23</f>
        <v>217</v>
      </c>
    </row>
    <row r="21" spans="1:9">
      <c r="A21" s="52">
        <f>A20+'Alliance Selection &amp; Elim Confg'!$I$10</f>
        <v>0.60833333333333306</v>
      </c>
      <c r="B21" s="47" t="s">
        <v>23</v>
      </c>
      <c r="C21" s="122">
        <v>17</v>
      </c>
      <c r="D21" s="119">
        <f>'Input Scores'!F20</f>
        <v>111</v>
      </c>
      <c r="E21" s="47">
        <f>'Input Scores'!G20</f>
        <v>71</v>
      </c>
      <c r="F21" s="122">
        <f>'Input Scores'!H20</f>
        <v>67</v>
      </c>
      <c r="G21" s="119">
        <f>'Input Scores'!C20</f>
        <v>1</v>
      </c>
      <c r="H21" s="47">
        <f>'Input Scores'!D20</f>
        <v>68</v>
      </c>
      <c r="I21" s="47">
        <f>'Input Scores'!E20</f>
        <v>107</v>
      </c>
    </row>
    <row r="22" spans="1:9">
      <c r="A22" s="67">
        <f>A21+'Alliance Selection &amp; Elim Confg'!$I$10</f>
        <v>0.61249999999999971</v>
      </c>
      <c r="B22" s="65" t="s">
        <v>26</v>
      </c>
      <c r="C22" s="121">
        <v>18</v>
      </c>
      <c r="D22" s="118">
        <f>'Input Scores'!F24</f>
        <v>1732</v>
      </c>
      <c r="E22" s="65">
        <f>'Input Scores'!G24</f>
        <v>45</v>
      </c>
      <c r="F22" s="121">
        <f>'Input Scores'!H24</f>
        <v>1646</v>
      </c>
      <c r="G22" s="118">
        <f>'Input Scores'!C24</f>
        <v>65</v>
      </c>
      <c r="H22" s="65">
        <f>'Input Scores'!D24</f>
        <v>217</v>
      </c>
      <c r="I22" s="65">
        <f>'Input Scores'!E24</f>
        <v>33</v>
      </c>
    </row>
    <row r="23" spans="1:9">
      <c r="A23" s="47"/>
      <c r="B23" s="47"/>
      <c r="C23" s="122"/>
      <c r="D23" s="119"/>
      <c r="E23" s="47"/>
      <c r="F23" s="122"/>
      <c r="G23" s="119"/>
      <c r="H23" s="47"/>
      <c r="I23" s="47"/>
    </row>
    <row r="24" spans="1:9">
      <c r="A24" s="67">
        <f>A22+'Alliance Selection &amp; Elim Confg'!$I$10</f>
        <v>0.61666666666666636</v>
      </c>
      <c r="B24" s="65" t="s">
        <v>27</v>
      </c>
      <c r="C24" s="121">
        <v>19</v>
      </c>
      <c r="D24" s="118">
        <f>'Input Scores'!F26</f>
        <v>71</v>
      </c>
      <c r="E24" s="65">
        <f>'Input Scores'!G26</f>
        <v>67</v>
      </c>
      <c r="F24" s="121">
        <f>'Input Scores'!H26</f>
        <v>111</v>
      </c>
      <c r="G24" s="118">
        <f>'Input Scores'!C26</f>
        <v>217</v>
      </c>
      <c r="H24" s="65">
        <f>'Input Scores'!D26</f>
        <v>33</v>
      </c>
      <c r="I24" s="65">
        <f>'Input Scores'!E26</f>
        <v>65</v>
      </c>
    </row>
    <row r="25" spans="1:9">
      <c r="A25" s="52">
        <f>A24+'Alliance Selection &amp; Elim Confg'!I10</f>
        <v>0.62083333333333302</v>
      </c>
      <c r="B25" s="47" t="s">
        <v>28</v>
      </c>
      <c r="C25" s="122">
        <v>20</v>
      </c>
      <c r="D25" s="119">
        <f>'Input Scores'!F27</f>
        <v>67</v>
      </c>
      <c r="E25" s="47">
        <f>'Input Scores'!G27</f>
        <v>111</v>
      </c>
      <c r="F25" s="122">
        <f>'Input Scores'!H27</f>
        <v>71</v>
      </c>
      <c r="G25" s="119">
        <f>'Input Scores'!C27</f>
        <v>33</v>
      </c>
      <c r="H25" s="47">
        <f>'Input Scores'!D27</f>
        <v>65</v>
      </c>
      <c r="I25" s="47">
        <f>'Input Scores'!E27</f>
        <v>217</v>
      </c>
    </row>
    <row r="26" spans="1:9">
      <c r="A26" s="67">
        <f>A25+'Alliance Selection &amp; Elim Confg'!I15</f>
        <v>0.62083333333333302</v>
      </c>
      <c r="B26" s="65" t="s">
        <v>43</v>
      </c>
      <c r="C26" s="121">
        <v>21</v>
      </c>
      <c r="D26" s="118">
        <f>'Input Scores'!F28</f>
        <v>111</v>
      </c>
      <c r="E26" s="65">
        <f>'Input Scores'!G28</f>
        <v>71</v>
      </c>
      <c r="F26" s="121">
        <f>'Input Scores'!H28</f>
        <v>67</v>
      </c>
      <c r="G26" s="118">
        <f>'Input Scores'!C28</f>
        <v>65</v>
      </c>
      <c r="H26" s="65">
        <f>'Input Scores'!D28</f>
        <v>217</v>
      </c>
      <c r="I26" s="65">
        <f>'Input Scores'!E28</f>
        <v>33</v>
      </c>
    </row>
    <row r="27" spans="1:9">
      <c r="A27" s="1"/>
      <c r="C27" s="1"/>
    </row>
    <row r="28" spans="1:9">
      <c r="A28" s="160" t="s">
        <v>60</v>
      </c>
      <c r="B28" s="160"/>
      <c r="C28" s="160"/>
      <c r="D28" s="160"/>
      <c r="E28" s="160"/>
      <c r="F28" s="160"/>
      <c r="G28" s="160"/>
      <c r="H28" s="160"/>
      <c r="I28" s="160"/>
    </row>
    <row r="29" spans="1:9">
      <c r="A29" s="160"/>
      <c r="B29" s="160"/>
      <c r="C29" s="160"/>
      <c r="D29" s="160"/>
      <c r="E29" s="160"/>
      <c r="F29" s="160"/>
      <c r="G29" s="160"/>
      <c r="H29" s="160"/>
      <c r="I29" s="160"/>
    </row>
    <row r="30" spans="1:9">
      <c r="A30" s="1"/>
      <c r="C30" s="1"/>
    </row>
  </sheetData>
  <mergeCells count="3">
    <mergeCell ref="A1:I1"/>
    <mergeCell ref="A2:I2"/>
    <mergeCell ref="A28:I29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Alliance Selection &amp; Elim Confg</vt:lpstr>
      <vt:lpstr>Input Scores</vt:lpstr>
      <vt:lpstr>Schedule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McCarthy</dc:creator>
  <cp:lastModifiedBy>Pat McCarthy</cp:lastModifiedBy>
  <cp:lastPrinted>2009-10-10T19:48:15Z</cp:lastPrinted>
  <dcterms:created xsi:type="dcterms:W3CDTF">2009-06-27T20:20:09Z</dcterms:created>
  <dcterms:modified xsi:type="dcterms:W3CDTF">2009-10-12T03:26:44Z</dcterms:modified>
</cp:coreProperties>
</file>