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23925" windowHeight="128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71" i="1"/>
  <c r="K77" s="1"/>
  <c r="K64"/>
  <c r="D77"/>
  <c r="K70"/>
  <c r="D70"/>
  <c r="K69"/>
  <c r="K75" s="1"/>
  <c r="D69"/>
  <c r="D75" s="1"/>
  <c r="D59"/>
  <c r="K73" s="1"/>
  <c r="K56"/>
  <c r="K59" s="1"/>
  <c r="D56"/>
  <c r="K55"/>
  <c r="K62" s="1"/>
  <c r="D55"/>
  <c r="D62" s="1"/>
  <c r="D51"/>
  <c r="D30"/>
  <c r="D36" s="1"/>
  <c r="K36"/>
  <c r="K35"/>
  <c r="K29"/>
  <c r="K28"/>
  <c r="K34" s="1"/>
  <c r="D29"/>
  <c r="D28"/>
  <c r="D34" s="1"/>
  <c r="D35"/>
  <c r="K32"/>
  <c r="D32"/>
  <c r="K30"/>
  <c r="K23"/>
  <c r="D23"/>
  <c r="K22"/>
  <c r="K18"/>
  <c r="K14"/>
  <c r="K21" s="1"/>
  <c r="K15"/>
  <c r="D22"/>
  <c r="D18"/>
  <c r="D15"/>
  <c r="D14"/>
  <c r="D21" s="1"/>
  <c r="D10"/>
  <c r="K37" l="1"/>
  <c r="D24"/>
  <c r="K78"/>
  <c r="K63"/>
  <c r="K65" s="1"/>
  <c r="D73"/>
  <c r="D76" s="1"/>
  <c r="D78" s="1"/>
  <c r="K76"/>
  <c r="D63"/>
  <c r="D65" s="1"/>
  <c r="D37"/>
  <c r="K24"/>
  <c r="C81" l="1"/>
  <c r="G38"/>
  <c r="C40"/>
  <c r="G25"/>
</calcChain>
</file>

<file path=xl/sharedStrings.xml><?xml version="1.0" encoding="utf-8"?>
<sst xmlns="http://schemas.openxmlformats.org/spreadsheetml/2006/main" count="167" uniqueCount="39">
  <si>
    <t>179 robot</t>
  </si>
  <si>
    <t>lbs</t>
  </si>
  <si>
    <t>weight of ramp</t>
  </si>
  <si>
    <t>length of ramp</t>
  </si>
  <si>
    <t>inchs</t>
  </si>
  <si>
    <t>weight of ramp/ inch</t>
  </si>
  <si>
    <t>lb/in</t>
  </si>
  <si>
    <t>offset from edge</t>
  </si>
  <si>
    <t>in</t>
  </si>
  <si>
    <t>CG of ramp</t>
  </si>
  <si>
    <t>other robot 1</t>
  </si>
  <si>
    <t>other robot 2</t>
  </si>
  <si>
    <t>from pivot</t>
  </si>
  <si>
    <t>pivot distance</t>
  </si>
  <si>
    <t>distance from pivot A</t>
  </si>
  <si>
    <t>inch</t>
  </si>
  <si>
    <t>input</t>
  </si>
  <si>
    <t>case 1 CG other robot1</t>
  </si>
  <si>
    <t>force of 179 robot</t>
  </si>
  <si>
    <t>force of other robot 1</t>
  </si>
  <si>
    <t>force of ramp</t>
  </si>
  <si>
    <t>sum</t>
  </si>
  <si>
    <t>case 1 CG 179robot</t>
  </si>
  <si>
    <t>case 1 CG other robot 2</t>
  </si>
  <si>
    <t>case 1 CG other robot 1</t>
  </si>
  <si>
    <t>force of other robot 2</t>
  </si>
  <si>
    <t>sum of moment about A</t>
  </si>
  <si>
    <t>distance from pivot B</t>
  </si>
  <si>
    <t>from center</t>
  </si>
  <si>
    <t>robot 1</t>
  </si>
  <si>
    <t>robot 2</t>
  </si>
  <si>
    <t>ramp weight</t>
  </si>
  <si>
    <t xml:space="preserve">  ramp weight</t>
  </si>
  <si>
    <t>pivot A</t>
  </si>
  <si>
    <t>pivot B</t>
  </si>
  <si>
    <t xml:space="preserve">tip to the </t>
  </si>
  <si>
    <t>tip to the</t>
  </si>
  <si>
    <t>the ramp would be</t>
  </si>
  <si>
    <t>The ramp would be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</si>
</sst>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2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0" xfId="0" applyFill="1"/>
    <xf numFmtId="0" fontId="1" fillId="4" borderId="0" xfId="0" applyFont="1" applyFill="1"/>
    <xf numFmtId="0" fontId="0" fillId="0" borderId="1" xfId="0" applyBorder="1"/>
    <xf numFmtId="0" fontId="0" fillId="3" borderId="0" xfId="0" applyFill="1"/>
    <xf numFmtId="0" fontId="0" fillId="5" borderId="0" xfId="0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17</xdr:row>
      <xdr:rowOff>19050</xdr:rowOff>
    </xdr:from>
    <xdr:to>
      <xdr:col>18</xdr:col>
      <xdr:colOff>590550</xdr:colOff>
      <xdr:row>17</xdr:row>
      <xdr:rowOff>180975</xdr:rowOff>
    </xdr:to>
    <xdr:sp macro="" textlink="">
      <xdr:nvSpPr>
        <xdr:cNvPr id="2" name="Rectangle 1"/>
        <xdr:cNvSpPr/>
      </xdr:nvSpPr>
      <xdr:spPr>
        <a:xfrm>
          <a:off x="11134725" y="3257550"/>
          <a:ext cx="581025" cy="161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9525</xdr:colOff>
      <xdr:row>16</xdr:row>
      <xdr:rowOff>95250</xdr:rowOff>
    </xdr:from>
    <xdr:to>
      <xdr:col>22</xdr:col>
      <xdr:colOff>0</xdr:colOff>
      <xdr:row>17</xdr:row>
      <xdr:rowOff>0</xdr:rowOff>
    </xdr:to>
    <xdr:sp macro="" textlink="">
      <xdr:nvSpPr>
        <xdr:cNvPr id="3" name="Rectangle 2"/>
        <xdr:cNvSpPr/>
      </xdr:nvSpPr>
      <xdr:spPr>
        <a:xfrm>
          <a:off x="9305925" y="3143250"/>
          <a:ext cx="4257675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266700</xdr:colOff>
      <xdr:row>14</xdr:row>
      <xdr:rowOff>38100</xdr:rowOff>
    </xdr:from>
    <xdr:to>
      <xdr:col>15</xdr:col>
      <xdr:colOff>266700</xdr:colOff>
      <xdr:row>16</xdr:row>
      <xdr:rowOff>104775</xdr:rowOff>
    </xdr:to>
    <xdr:cxnSp macro="">
      <xdr:nvCxnSpPr>
        <xdr:cNvPr id="7" name="Straight Arrow Connector 6"/>
        <xdr:cNvCxnSpPr/>
      </xdr:nvCxnSpPr>
      <xdr:spPr>
        <a:xfrm>
          <a:off x="9563100" y="2705100"/>
          <a:ext cx="0" cy="447675"/>
        </a:xfrm>
        <a:prstGeom prst="straightConnector1">
          <a:avLst/>
        </a:prstGeom>
        <a:ln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14</xdr:row>
      <xdr:rowOff>38100</xdr:rowOff>
    </xdr:from>
    <xdr:to>
      <xdr:col>18</xdr:col>
      <xdr:colOff>0</xdr:colOff>
      <xdr:row>16</xdr:row>
      <xdr:rowOff>95250</xdr:rowOff>
    </xdr:to>
    <xdr:cxnSp macro="">
      <xdr:nvCxnSpPr>
        <xdr:cNvPr id="9" name="Straight Arrow Connector 8"/>
        <xdr:cNvCxnSpPr/>
      </xdr:nvCxnSpPr>
      <xdr:spPr>
        <a:xfrm>
          <a:off x="11125200" y="2705100"/>
          <a:ext cx="0" cy="4381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476250</xdr:colOff>
      <xdr:row>13</xdr:row>
      <xdr:rowOff>171450</xdr:rowOff>
    </xdr:from>
    <xdr:to>
      <xdr:col>20</xdr:col>
      <xdr:colOff>476250</xdr:colOff>
      <xdr:row>16</xdr:row>
      <xdr:rowOff>76200</xdr:rowOff>
    </xdr:to>
    <xdr:cxnSp macro="">
      <xdr:nvCxnSpPr>
        <xdr:cNvPr id="11" name="Straight Arrow Connector 10"/>
        <xdr:cNvCxnSpPr/>
      </xdr:nvCxnSpPr>
      <xdr:spPr>
        <a:xfrm>
          <a:off x="12820650" y="2647950"/>
          <a:ext cx="0" cy="476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295275</xdr:colOff>
      <xdr:row>17</xdr:row>
      <xdr:rowOff>28575</xdr:rowOff>
    </xdr:from>
    <xdr:to>
      <xdr:col>16</xdr:col>
      <xdr:colOff>304800</xdr:colOff>
      <xdr:row>18</xdr:row>
      <xdr:rowOff>180975</xdr:rowOff>
    </xdr:to>
    <xdr:cxnSp macro="">
      <xdr:nvCxnSpPr>
        <xdr:cNvPr id="15" name="Straight Arrow Connector 14"/>
        <xdr:cNvCxnSpPr/>
      </xdr:nvCxnSpPr>
      <xdr:spPr>
        <a:xfrm>
          <a:off x="10201275" y="3267075"/>
          <a:ext cx="9525" cy="342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17</xdr:row>
      <xdr:rowOff>19050</xdr:rowOff>
    </xdr:from>
    <xdr:to>
      <xdr:col>20</xdr:col>
      <xdr:colOff>0</xdr:colOff>
      <xdr:row>19</xdr:row>
      <xdr:rowOff>0</xdr:rowOff>
    </xdr:to>
    <xdr:cxnSp macro="">
      <xdr:nvCxnSpPr>
        <xdr:cNvPr id="17" name="Straight Arrow Connector 16"/>
        <xdr:cNvCxnSpPr/>
      </xdr:nvCxnSpPr>
      <xdr:spPr>
        <a:xfrm>
          <a:off x="12344400" y="3257550"/>
          <a:ext cx="0" cy="361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352425</xdr:colOff>
      <xdr:row>17</xdr:row>
      <xdr:rowOff>9525</xdr:rowOff>
    </xdr:from>
    <xdr:to>
      <xdr:col>18</xdr:col>
      <xdr:colOff>9525</xdr:colOff>
      <xdr:row>18</xdr:row>
      <xdr:rowOff>161925</xdr:rowOff>
    </xdr:to>
    <xdr:cxnSp macro="">
      <xdr:nvCxnSpPr>
        <xdr:cNvPr id="21" name="Straight Arrow Connector 20"/>
        <xdr:cNvCxnSpPr/>
      </xdr:nvCxnSpPr>
      <xdr:spPr>
        <a:xfrm flipV="1">
          <a:off x="10868025" y="3248025"/>
          <a:ext cx="266700" cy="342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32</xdr:row>
      <xdr:rowOff>19050</xdr:rowOff>
    </xdr:from>
    <xdr:to>
      <xdr:col>18</xdr:col>
      <xdr:colOff>590550</xdr:colOff>
      <xdr:row>32</xdr:row>
      <xdr:rowOff>180975</xdr:rowOff>
    </xdr:to>
    <xdr:sp macro="" textlink="">
      <xdr:nvSpPr>
        <xdr:cNvPr id="31" name="Rectangle 30"/>
        <xdr:cNvSpPr/>
      </xdr:nvSpPr>
      <xdr:spPr>
        <a:xfrm>
          <a:off x="11134725" y="3257550"/>
          <a:ext cx="581025" cy="161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9525</xdr:colOff>
      <xdr:row>31</xdr:row>
      <xdr:rowOff>95250</xdr:rowOff>
    </xdr:from>
    <xdr:to>
      <xdr:col>22</xdr:col>
      <xdr:colOff>0</xdr:colOff>
      <xdr:row>32</xdr:row>
      <xdr:rowOff>0</xdr:rowOff>
    </xdr:to>
    <xdr:sp macro="" textlink="">
      <xdr:nvSpPr>
        <xdr:cNvPr id="32" name="Rectangle 31"/>
        <xdr:cNvSpPr/>
      </xdr:nvSpPr>
      <xdr:spPr>
        <a:xfrm>
          <a:off x="9305925" y="3143250"/>
          <a:ext cx="4257675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266700</xdr:colOff>
      <xdr:row>29</xdr:row>
      <xdr:rowOff>38100</xdr:rowOff>
    </xdr:from>
    <xdr:to>
      <xdr:col>15</xdr:col>
      <xdr:colOff>266700</xdr:colOff>
      <xdr:row>31</xdr:row>
      <xdr:rowOff>104775</xdr:rowOff>
    </xdr:to>
    <xdr:cxnSp macro="">
      <xdr:nvCxnSpPr>
        <xdr:cNvPr id="33" name="Straight Arrow Connector 32"/>
        <xdr:cNvCxnSpPr/>
      </xdr:nvCxnSpPr>
      <xdr:spPr>
        <a:xfrm>
          <a:off x="9563100" y="2705100"/>
          <a:ext cx="0" cy="447675"/>
        </a:xfrm>
        <a:prstGeom prst="straightConnector1">
          <a:avLst/>
        </a:prstGeom>
        <a:ln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29</xdr:row>
      <xdr:rowOff>38100</xdr:rowOff>
    </xdr:from>
    <xdr:to>
      <xdr:col>18</xdr:col>
      <xdr:colOff>0</xdr:colOff>
      <xdr:row>31</xdr:row>
      <xdr:rowOff>95250</xdr:rowOff>
    </xdr:to>
    <xdr:cxnSp macro="">
      <xdr:nvCxnSpPr>
        <xdr:cNvPr id="34" name="Straight Arrow Connector 33"/>
        <xdr:cNvCxnSpPr/>
      </xdr:nvCxnSpPr>
      <xdr:spPr>
        <a:xfrm>
          <a:off x="11125200" y="2705100"/>
          <a:ext cx="0" cy="4381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476250</xdr:colOff>
      <xdr:row>28</xdr:row>
      <xdr:rowOff>171450</xdr:rowOff>
    </xdr:from>
    <xdr:to>
      <xdr:col>20</xdr:col>
      <xdr:colOff>476250</xdr:colOff>
      <xdr:row>31</xdr:row>
      <xdr:rowOff>76200</xdr:rowOff>
    </xdr:to>
    <xdr:cxnSp macro="">
      <xdr:nvCxnSpPr>
        <xdr:cNvPr id="35" name="Straight Arrow Connector 34"/>
        <xdr:cNvCxnSpPr/>
      </xdr:nvCxnSpPr>
      <xdr:spPr>
        <a:xfrm>
          <a:off x="12820650" y="2647950"/>
          <a:ext cx="0" cy="476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600075</xdr:colOff>
      <xdr:row>32</xdr:row>
      <xdr:rowOff>19050</xdr:rowOff>
    </xdr:from>
    <xdr:to>
      <xdr:col>17</xdr:col>
      <xdr:colOff>0</xdr:colOff>
      <xdr:row>33</xdr:row>
      <xdr:rowOff>171450</xdr:rowOff>
    </xdr:to>
    <xdr:cxnSp macro="">
      <xdr:nvCxnSpPr>
        <xdr:cNvPr id="36" name="Straight Arrow Connector 35"/>
        <xdr:cNvCxnSpPr/>
      </xdr:nvCxnSpPr>
      <xdr:spPr>
        <a:xfrm>
          <a:off x="10506075" y="6115050"/>
          <a:ext cx="9525" cy="342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285750</xdr:colOff>
      <xdr:row>32</xdr:row>
      <xdr:rowOff>19050</xdr:rowOff>
    </xdr:from>
    <xdr:to>
      <xdr:col>20</xdr:col>
      <xdr:colOff>285750</xdr:colOff>
      <xdr:row>34</xdr:row>
      <xdr:rowOff>0</xdr:rowOff>
    </xdr:to>
    <xdr:cxnSp macro="">
      <xdr:nvCxnSpPr>
        <xdr:cNvPr id="37" name="Straight Arrow Connector 36"/>
        <xdr:cNvCxnSpPr/>
      </xdr:nvCxnSpPr>
      <xdr:spPr>
        <a:xfrm>
          <a:off x="12630150" y="6115050"/>
          <a:ext cx="0" cy="361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600076</xdr:colOff>
      <xdr:row>31</xdr:row>
      <xdr:rowOff>180976</xdr:rowOff>
    </xdr:from>
    <xdr:to>
      <xdr:col>19</xdr:col>
      <xdr:colOff>257175</xdr:colOff>
      <xdr:row>34</xdr:row>
      <xdr:rowOff>180975</xdr:rowOff>
    </xdr:to>
    <xdr:cxnSp macro="">
      <xdr:nvCxnSpPr>
        <xdr:cNvPr id="38" name="Straight Arrow Connector 37"/>
        <xdr:cNvCxnSpPr/>
      </xdr:nvCxnSpPr>
      <xdr:spPr>
        <a:xfrm flipH="1" flipV="1">
          <a:off x="11725276" y="6086476"/>
          <a:ext cx="266699" cy="5714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58</xdr:row>
      <xdr:rowOff>19050</xdr:rowOff>
    </xdr:from>
    <xdr:to>
      <xdr:col>17</xdr:col>
      <xdr:colOff>590550</xdr:colOff>
      <xdr:row>58</xdr:row>
      <xdr:rowOff>180975</xdr:rowOff>
    </xdr:to>
    <xdr:sp macro="" textlink="">
      <xdr:nvSpPr>
        <xdr:cNvPr id="41" name="Rectangle 40"/>
        <xdr:cNvSpPr/>
      </xdr:nvSpPr>
      <xdr:spPr>
        <a:xfrm>
          <a:off x="11077575" y="3257550"/>
          <a:ext cx="581025" cy="161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9525</xdr:colOff>
      <xdr:row>57</xdr:row>
      <xdr:rowOff>95250</xdr:rowOff>
    </xdr:from>
    <xdr:to>
      <xdr:col>21</xdr:col>
      <xdr:colOff>0</xdr:colOff>
      <xdr:row>58</xdr:row>
      <xdr:rowOff>0</xdr:rowOff>
    </xdr:to>
    <xdr:sp macro="" textlink="">
      <xdr:nvSpPr>
        <xdr:cNvPr id="42" name="Rectangle 41"/>
        <xdr:cNvSpPr/>
      </xdr:nvSpPr>
      <xdr:spPr>
        <a:xfrm>
          <a:off x="9248775" y="3143250"/>
          <a:ext cx="4257675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266700</xdr:colOff>
      <xdr:row>55</xdr:row>
      <xdr:rowOff>38100</xdr:rowOff>
    </xdr:from>
    <xdr:to>
      <xdr:col>14</xdr:col>
      <xdr:colOff>266700</xdr:colOff>
      <xdr:row>57</xdr:row>
      <xdr:rowOff>104775</xdr:rowOff>
    </xdr:to>
    <xdr:cxnSp macro="">
      <xdr:nvCxnSpPr>
        <xdr:cNvPr id="43" name="Straight Arrow Connector 42"/>
        <xdr:cNvCxnSpPr/>
      </xdr:nvCxnSpPr>
      <xdr:spPr>
        <a:xfrm>
          <a:off x="9505950" y="2705100"/>
          <a:ext cx="0" cy="447675"/>
        </a:xfrm>
        <a:prstGeom prst="straightConnector1">
          <a:avLst/>
        </a:prstGeom>
        <a:ln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55</xdr:row>
      <xdr:rowOff>28575</xdr:rowOff>
    </xdr:from>
    <xdr:to>
      <xdr:col>18</xdr:col>
      <xdr:colOff>9525</xdr:colOff>
      <xdr:row>57</xdr:row>
      <xdr:rowOff>85725</xdr:rowOff>
    </xdr:to>
    <xdr:cxnSp macro="">
      <xdr:nvCxnSpPr>
        <xdr:cNvPr id="44" name="Straight Arrow Connector 43"/>
        <xdr:cNvCxnSpPr/>
      </xdr:nvCxnSpPr>
      <xdr:spPr>
        <a:xfrm>
          <a:off x="11077575" y="10677525"/>
          <a:ext cx="0" cy="4381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476250</xdr:colOff>
      <xdr:row>54</xdr:row>
      <xdr:rowOff>171450</xdr:rowOff>
    </xdr:from>
    <xdr:to>
      <xdr:col>19</xdr:col>
      <xdr:colOff>476250</xdr:colOff>
      <xdr:row>57</xdr:row>
      <xdr:rowOff>76200</xdr:rowOff>
    </xdr:to>
    <xdr:cxnSp macro="">
      <xdr:nvCxnSpPr>
        <xdr:cNvPr id="45" name="Straight Arrow Connector 44"/>
        <xdr:cNvCxnSpPr/>
      </xdr:nvCxnSpPr>
      <xdr:spPr>
        <a:xfrm>
          <a:off x="12763500" y="2647950"/>
          <a:ext cx="0" cy="476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295275</xdr:colOff>
      <xdr:row>58</xdr:row>
      <xdr:rowOff>28575</xdr:rowOff>
    </xdr:from>
    <xdr:to>
      <xdr:col>15</xdr:col>
      <xdr:colOff>304800</xdr:colOff>
      <xdr:row>59</xdr:row>
      <xdr:rowOff>180975</xdr:rowOff>
    </xdr:to>
    <xdr:cxnSp macro="">
      <xdr:nvCxnSpPr>
        <xdr:cNvPr id="46" name="Straight Arrow Connector 45"/>
        <xdr:cNvCxnSpPr/>
      </xdr:nvCxnSpPr>
      <xdr:spPr>
        <a:xfrm>
          <a:off x="10144125" y="3267075"/>
          <a:ext cx="9525" cy="342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58</xdr:row>
      <xdr:rowOff>19050</xdr:rowOff>
    </xdr:from>
    <xdr:to>
      <xdr:col>19</xdr:col>
      <xdr:colOff>0</xdr:colOff>
      <xdr:row>60</xdr:row>
      <xdr:rowOff>0</xdr:rowOff>
    </xdr:to>
    <xdr:cxnSp macro="">
      <xdr:nvCxnSpPr>
        <xdr:cNvPr id="47" name="Straight Arrow Connector 46"/>
        <xdr:cNvCxnSpPr/>
      </xdr:nvCxnSpPr>
      <xdr:spPr>
        <a:xfrm>
          <a:off x="12287250" y="3257550"/>
          <a:ext cx="0" cy="361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352425</xdr:colOff>
      <xdr:row>58</xdr:row>
      <xdr:rowOff>9525</xdr:rowOff>
    </xdr:from>
    <xdr:to>
      <xdr:col>17</xdr:col>
      <xdr:colOff>9525</xdr:colOff>
      <xdr:row>59</xdr:row>
      <xdr:rowOff>161925</xdr:rowOff>
    </xdr:to>
    <xdr:cxnSp macro="">
      <xdr:nvCxnSpPr>
        <xdr:cNvPr id="48" name="Straight Arrow Connector 47"/>
        <xdr:cNvCxnSpPr/>
      </xdr:nvCxnSpPr>
      <xdr:spPr>
        <a:xfrm flipV="1">
          <a:off x="10810875" y="3248025"/>
          <a:ext cx="266700" cy="342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73</xdr:row>
      <xdr:rowOff>19050</xdr:rowOff>
    </xdr:from>
    <xdr:to>
      <xdr:col>17</xdr:col>
      <xdr:colOff>590550</xdr:colOff>
      <xdr:row>73</xdr:row>
      <xdr:rowOff>180975</xdr:rowOff>
    </xdr:to>
    <xdr:sp macro="" textlink="">
      <xdr:nvSpPr>
        <xdr:cNvPr id="49" name="Rectangle 48"/>
        <xdr:cNvSpPr/>
      </xdr:nvSpPr>
      <xdr:spPr>
        <a:xfrm>
          <a:off x="11077575" y="6115050"/>
          <a:ext cx="581025" cy="161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9525</xdr:colOff>
      <xdr:row>72</xdr:row>
      <xdr:rowOff>95250</xdr:rowOff>
    </xdr:from>
    <xdr:to>
      <xdr:col>21</xdr:col>
      <xdr:colOff>0</xdr:colOff>
      <xdr:row>73</xdr:row>
      <xdr:rowOff>0</xdr:rowOff>
    </xdr:to>
    <xdr:sp macro="" textlink="">
      <xdr:nvSpPr>
        <xdr:cNvPr id="50" name="Rectangle 49"/>
        <xdr:cNvSpPr/>
      </xdr:nvSpPr>
      <xdr:spPr>
        <a:xfrm>
          <a:off x="9248775" y="6000750"/>
          <a:ext cx="4257675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266700</xdr:colOff>
      <xdr:row>70</xdr:row>
      <xdr:rowOff>38100</xdr:rowOff>
    </xdr:from>
    <xdr:to>
      <xdr:col>14</xdr:col>
      <xdr:colOff>266700</xdr:colOff>
      <xdr:row>72</xdr:row>
      <xdr:rowOff>104775</xdr:rowOff>
    </xdr:to>
    <xdr:cxnSp macro="">
      <xdr:nvCxnSpPr>
        <xdr:cNvPr id="51" name="Straight Arrow Connector 50"/>
        <xdr:cNvCxnSpPr/>
      </xdr:nvCxnSpPr>
      <xdr:spPr>
        <a:xfrm>
          <a:off x="9505950" y="5562600"/>
          <a:ext cx="0" cy="447675"/>
        </a:xfrm>
        <a:prstGeom prst="straightConnector1">
          <a:avLst/>
        </a:prstGeom>
        <a:ln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70</xdr:row>
      <xdr:rowOff>28575</xdr:rowOff>
    </xdr:from>
    <xdr:to>
      <xdr:col>18</xdr:col>
      <xdr:colOff>0</xdr:colOff>
      <xdr:row>72</xdr:row>
      <xdr:rowOff>85725</xdr:rowOff>
    </xdr:to>
    <xdr:cxnSp macro="">
      <xdr:nvCxnSpPr>
        <xdr:cNvPr id="52" name="Straight Arrow Connector 51"/>
        <xdr:cNvCxnSpPr/>
      </xdr:nvCxnSpPr>
      <xdr:spPr>
        <a:xfrm>
          <a:off x="11068050" y="13535025"/>
          <a:ext cx="0" cy="4381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476250</xdr:colOff>
      <xdr:row>69</xdr:row>
      <xdr:rowOff>171450</xdr:rowOff>
    </xdr:from>
    <xdr:to>
      <xdr:col>19</xdr:col>
      <xdr:colOff>476250</xdr:colOff>
      <xdr:row>72</xdr:row>
      <xdr:rowOff>76200</xdr:rowOff>
    </xdr:to>
    <xdr:cxnSp macro="">
      <xdr:nvCxnSpPr>
        <xdr:cNvPr id="53" name="Straight Arrow Connector 52"/>
        <xdr:cNvCxnSpPr/>
      </xdr:nvCxnSpPr>
      <xdr:spPr>
        <a:xfrm>
          <a:off x="12763500" y="5505450"/>
          <a:ext cx="0" cy="476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600075</xdr:colOff>
      <xdr:row>73</xdr:row>
      <xdr:rowOff>19050</xdr:rowOff>
    </xdr:from>
    <xdr:to>
      <xdr:col>16</xdr:col>
      <xdr:colOff>0</xdr:colOff>
      <xdr:row>74</xdr:row>
      <xdr:rowOff>171450</xdr:rowOff>
    </xdr:to>
    <xdr:cxnSp macro="">
      <xdr:nvCxnSpPr>
        <xdr:cNvPr id="54" name="Straight Arrow Connector 53"/>
        <xdr:cNvCxnSpPr/>
      </xdr:nvCxnSpPr>
      <xdr:spPr>
        <a:xfrm>
          <a:off x="10448925" y="6115050"/>
          <a:ext cx="9525" cy="342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285750</xdr:colOff>
      <xdr:row>73</xdr:row>
      <xdr:rowOff>19050</xdr:rowOff>
    </xdr:from>
    <xdr:to>
      <xdr:col>19</xdr:col>
      <xdr:colOff>285750</xdr:colOff>
      <xdr:row>75</xdr:row>
      <xdr:rowOff>0</xdr:rowOff>
    </xdr:to>
    <xdr:cxnSp macro="">
      <xdr:nvCxnSpPr>
        <xdr:cNvPr id="55" name="Straight Arrow Connector 54"/>
        <xdr:cNvCxnSpPr/>
      </xdr:nvCxnSpPr>
      <xdr:spPr>
        <a:xfrm>
          <a:off x="12573000" y="6115050"/>
          <a:ext cx="0" cy="361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600076</xdr:colOff>
      <xdr:row>72</xdr:row>
      <xdr:rowOff>180976</xdr:rowOff>
    </xdr:from>
    <xdr:to>
      <xdr:col>18</xdr:col>
      <xdr:colOff>257175</xdr:colOff>
      <xdr:row>75</xdr:row>
      <xdr:rowOff>180975</xdr:rowOff>
    </xdr:to>
    <xdr:cxnSp macro="">
      <xdr:nvCxnSpPr>
        <xdr:cNvPr id="56" name="Straight Arrow Connector 55"/>
        <xdr:cNvCxnSpPr/>
      </xdr:nvCxnSpPr>
      <xdr:spPr>
        <a:xfrm flipH="1" flipV="1">
          <a:off x="11668126" y="6086476"/>
          <a:ext cx="266699" cy="5714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81"/>
  <sheetViews>
    <sheetView tabSelected="1" workbookViewId="0">
      <selection activeCell="J16" sqref="J16"/>
    </sheetView>
  </sheetViews>
  <sheetFormatPr defaultRowHeight="15"/>
  <cols>
    <col min="3" max="3" width="8.28515625" customWidth="1"/>
    <col min="6" max="6" width="11.42578125" customWidth="1"/>
  </cols>
  <sheetData>
    <row r="2" spans="1:21">
      <c r="A2" s="1"/>
      <c r="B2" t="s">
        <v>16</v>
      </c>
    </row>
    <row r="5" spans="1:21">
      <c r="A5" t="s">
        <v>0</v>
      </c>
      <c r="C5" s="1">
        <v>123</v>
      </c>
      <c r="D5" t="s">
        <v>1</v>
      </c>
      <c r="H5" t="s">
        <v>10</v>
      </c>
      <c r="K5" s="1">
        <v>145</v>
      </c>
      <c r="O5" t="s">
        <v>11</v>
      </c>
      <c r="Q5" s="1">
        <v>145</v>
      </c>
      <c r="R5" t="s">
        <v>1</v>
      </c>
    </row>
    <row r="6" spans="1:21">
      <c r="A6" t="s">
        <v>7</v>
      </c>
      <c r="C6" s="1">
        <v>1</v>
      </c>
      <c r="D6" t="s">
        <v>8</v>
      </c>
      <c r="O6" t="s">
        <v>7</v>
      </c>
      <c r="Q6" s="1">
        <v>19</v>
      </c>
      <c r="R6" t="s">
        <v>8</v>
      </c>
    </row>
    <row r="8" spans="1:21">
      <c r="A8" t="s">
        <v>2</v>
      </c>
      <c r="D8" s="1">
        <v>240</v>
      </c>
      <c r="E8" t="s">
        <v>1</v>
      </c>
    </row>
    <row r="9" spans="1:21">
      <c r="A9" t="s">
        <v>3</v>
      </c>
      <c r="D9" s="1">
        <v>88</v>
      </c>
      <c r="E9" t="s">
        <v>4</v>
      </c>
    </row>
    <row r="10" spans="1:21">
      <c r="A10" t="s">
        <v>5</v>
      </c>
      <c r="D10">
        <f>D8/D9</f>
        <v>2.7272727272727271</v>
      </c>
      <c r="E10" t="s">
        <v>6</v>
      </c>
    </row>
    <row r="11" spans="1:21">
      <c r="A11" t="s">
        <v>13</v>
      </c>
      <c r="D11" s="1">
        <v>7</v>
      </c>
      <c r="E11" t="s">
        <v>8</v>
      </c>
    </row>
    <row r="13" spans="1:21">
      <c r="A13" t="s">
        <v>14</v>
      </c>
    </row>
    <row r="14" spans="1:21">
      <c r="A14" t="s">
        <v>22</v>
      </c>
      <c r="D14">
        <f>(D9/2)-(D11/2)-C6</f>
        <v>39.5</v>
      </c>
      <c r="E14" t="s">
        <v>15</v>
      </c>
      <c r="H14" t="s">
        <v>23</v>
      </c>
      <c r="K14">
        <f>(D9/2)+(D11/2)-Q6</f>
        <v>28.5</v>
      </c>
      <c r="L14" t="s">
        <v>15</v>
      </c>
      <c r="P14" t="s">
        <v>0</v>
      </c>
      <c r="R14" t="s">
        <v>29</v>
      </c>
      <c r="U14" t="s">
        <v>30</v>
      </c>
    </row>
    <row r="15" spans="1:21">
      <c r="A15" t="s">
        <v>9</v>
      </c>
      <c r="D15">
        <f>((D9/2)-(D11/2))/2</f>
        <v>20.25</v>
      </c>
      <c r="E15" t="s">
        <v>15</v>
      </c>
      <c r="H15" t="s">
        <v>9</v>
      </c>
      <c r="K15">
        <f>((D9/2)+(D11/2))/2</f>
        <v>23.75</v>
      </c>
      <c r="L15" t="s">
        <v>15</v>
      </c>
    </row>
    <row r="16" spans="1:21">
      <c r="A16" t="s">
        <v>17</v>
      </c>
      <c r="D16" s="1">
        <v>4</v>
      </c>
      <c r="E16" t="s">
        <v>15</v>
      </c>
      <c r="F16" s="3" t="s">
        <v>28</v>
      </c>
      <c r="H16" t="s">
        <v>24</v>
      </c>
      <c r="K16" s="2">
        <v>0</v>
      </c>
      <c r="L16" t="s">
        <v>15</v>
      </c>
    </row>
    <row r="18" spans="1:21">
      <c r="A18" t="s">
        <v>2</v>
      </c>
      <c r="D18">
        <f>D15*2*D10</f>
        <v>110.45454545454545</v>
      </c>
      <c r="E18" t="s">
        <v>1</v>
      </c>
      <c r="H18" t="s">
        <v>2</v>
      </c>
      <c r="K18">
        <f>K15*2*D10</f>
        <v>129.54545454545453</v>
      </c>
      <c r="L18" t="s">
        <v>1</v>
      </c>
    </row>
    <row r="19" spans="1:21">
      <c r="P19" t="s">
        <v>31</v>
      </c>
      <c r="U19" t="s">
        <v>32</v>
      </c>
    </row>
    <row r="20" spans="1:21">
      <c r="A20" t="s">
        <v>26</v>
      </c>
      <c r="R20" t="s">
        <v>33</v>
      </c>
    </row>
    <row r="21" spans="1:21">
      <c r="A21" t="s">
        <v>18</v>
      </c>
      <c r="D21">
        <f>D14*C5</f>
        <v>4858.5</v>
      </c>
      <c r="H21" t="s">
        <v>25</v>
      </c>
      <c r="K21">
        <f>Q5*K14</f>
        <v>4132.5</v>
      </c>
    </row>
    <row r="22" spans="1:21">
      <c r="A22" t="s">
        <v>20</v>
      </c>
      <c r="D22">
        <f>D18*D15</f>
        <v>2236.7045454545455</v>
      </c>
      <c r="H22" t="s">
        <v>20</v>
      </c>
      <c r="K22">
        <f>K18*K15</f>
        <v>3076.704545454545</v>
      </c>
    </row>
    <row r="23" spans="1:21">
      <c r="A23" t="s">
        <v>19</v>
      </c>
      <c r="D23">
        <f>K5*(D16-(D11/2))</f>
        <v>72.5</v>
      </c>
      <c r="H23" t="s">
        <v>19</v>
      </c>
      <c r="K23">
        <f>K5*K16</f>
        <v>0</v>
      </c>
    </row>
    <row r="24" spans="1:21">
      <c r="C24" t="s">
        <v>21</v>
      </c>
      <c r="D24" s="5">
        <f>SUM(D21:D23)</f>
        <v>7167.704545454546</v>
      </c>
      <c r="J24" t="s">
        <v>21</v>
      </c>
      <c r="K24" s="5">
        <f>SUM(K21:K23)</f>
        <v>7209.204545454545</v>
      </c>
    </row>
    <row r="25" spans="1:21">
      <c r="A25" s="4"/>
      <c r="B25" s="4"/>
      <c r="C25" s="4"/>
      <c r="D25" s="4"/>
      <c r="E25" s="4"/>
      <c r="F25" s="4" t="s">
        <v>36</v>
      </c>
      <c r="G25" s="4" t="str">
        <f>IF(D24&gt;K24,"Left","Right")</f>
        <v>Right</v>
      </c>
      <c r="H25" s="4"/>
      <c r="I25" s="4"/>
      <c r="J25" s="4"/>
      <c r="K25" s="4"/>
      <c r="L25" s="4"/>
      <c r="M25" s="4"/>
      <c r="N25" s="4"/>
      <c r="O25" s="4"/>
      <c r="P25" s="4"/>
    </row>
    <row r="27" spans="1:21">
      <c r="A27" t="s">
        <v>27</v>
      </c>
    </row>
    <row r="28" spans="1:21">
      <c r="A28" t="s">
        <v>22</v>
      </c>
      <c r="D28">
        <f>(D9/2)+(D11/2)-C6</f>
        <v>46.5</v>
      </c>
      <c r="E28" t="s">
        <v>15</v>
      </c>
      <c r="H28" t="s">
        <v>23</v>
      </c>
      <c r="K28">
        <f>(D9/2)-(D11/2)-Q6</f>
        <v>21.5</v>
      </c>
      <c r="L28" t="s">
        <v>15</v>
      </c>
    </row>
    <row r="29" spans="1:21">
      <c r="A29" t="s">
        <v>9</v>
      </c>
      <c r="D29">
        <f>((D9/2)+(D11/2))/2</f>
        <v>23.75</v>
      </c>
      <c r="E29" t="s">
        <v>15</v>
      </c>
      <c r="H29" t="s">
        <v>9</v>
      </c>
      <c r="K29">
        <f>((D9/2)-(D11/2))/2</f>
        <v>20.25</v>
      </c>
      <c r="L29" t="s">
        <v>15</v>
      </c>
      <c r="P29" t="s">
        <v>0</v>
      </c>
      <c r="R29" t="s">
        <v>29</v>
      </c>
      <c r="U29" t="s">
        <v>30</v>
      </c>
    </row>
    <row r="30" spans="1:21">
      <c r="A30" t="s">
        <v>17</v>
      </c>
      <c r="D30" s="2">
        <f>D16+(D11/2)</f>
        <v>7.5</v>
      </c>
      <c r="E30" t="s">
        <v>15</v>
      </c>
      <c r="F30" t="s">
        <v>12</v>
      </c>
      <c r="H30" t="s">
        <v>24</v>
      </c>
      <c r="K30" s="2">
        <f>K16</f>
        <v>0</v>
      </c>
      <c r="L30" t="s">
        <v>15</v>
      </c>
    </row>
    <row r="32" spans="1:21">
      <c r="A32" t="s">
        <v>2</v>
      </c>
      <c r="D32">
        <f>K18</f>
        <v>129.54545454545453</v>
      </c>
      <c r="E32" t="s">
        <v>1</v>
      </c>
      <c r="H32" t="s">
        <v>2</v>
      </c>
      <c r="K32">
        <f>D18</f>
        <v>110.45454545454545</v>
      </c>
      <c r="L32" t="s">
        <v>1</v>
      </c>
    </row>
    <row r="34" spans="1:21">
      <c r="A34" t="s">
        <v>18</v>
      </c>
      <c r="D34">
        <f>C5*D28</f>
        <v>5719.5</v>
      </c>
      <c r="H34" t="s">
        <v>25</v>
      </c>
      <c r="K34">
        <f>Q5*K28</f>
        <v>3117.5</v>
      </c>
    </row>
    <row r="35" spans="1:21">
      <c r="A35" t="s">
        <v>20</v>
      </c>
      <c r="D35">
        <f>D32*D29</f>
        <v>3076.704545454545</v>
      </c>
      <c r="H35" t="s">
        <v>20</v>
      </c>
      <c r="K35">
        <f>K29*K32</f>
        <v>2236.7045454545455</v>
      </c>
      <c r="Q35" t="s">
        <v>31</v>
      </c>
      <c r="U35" t="s">
        <v>32</v>
      </c>
    </row>
    <row r="36" spans="1:21">
      <c r="A36" t="s">
        <v>19</v>
      </c>
      <c r="D36">
        <f>K5*D30</f>
        <v>1087.5</v>
      </c>
      <c r="H36" t="s">
        <v>19</v>
      </c>
      <c r="K36">
        <f>K5*K30</f>
        <v>0</v>
      </c>
      <c r="T36" t="s">
        <v>34</v>
      </c>
    </row>
    <row r="37" spans="1:21">
      <c r="C37" t="s">
        <v>21</v>
      </c>
      <c r="D37" s="5">
        <f>SUM(D34:D36)</f>
        <v>9883.7045454545441</v>
      </c>
      <c r="J37" t="s">
        <v>21</v>
      </c>
      <c r="K37" s="5">
        <f>SUM(K34:K36)</f>
        <v>5354.204545454546</v>
      </c>
    </row>
    <row r="38" spans="1:21">
      <c r="F38" t="s">
        <v>35</v>
      </c>
      <c r="G38" t="str">
        <f>IF(D37&gt;K37,"Left","Right")</f>
        <v>Left</v>
      </c>
    </row>
    <row r="40" spans="1:21" ht="28.5">
      <c r="A40" t="s">
        <v>37</v>
      </c>
      <c r="C40" s="7" t="str">
        <f>IF(AND(D24&lt;K24,D37&gt;K37),"Balanced","Tipped")</f>
        <v>Balanced</v>
      </c>
      <c r="D40" s="5"/>
    </row>
    <row r="41" spans="1:2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6" spans="1:21">
      <c r="A46" t="s">
        <v>0</v>
      </c>
      <c r="C46" s="1">
        <v>123</v>
      </c>
      <c r="D46" t="s">
        <v>1</v>
      </c>
      <c r="H46" t="s">
        <v>10</v>
      </c>
      <c r="K46" s="1">
        <v>145</v>
      </c>
      <c r="O46" t="s">
        <v>11</v>
      </c>
      <c r="Q46" s="1">
        <v>145</v>
      </c>
    </row>
    <row r="47" spans="1:21">
      <c r="A47" t="s">
        <v>7</v>
      </c>
      <c r="C47" s="1">
        <v>1</v>
      </c>
      <c r="D47" t="s">
        <v>8</v>
      </c>
      <c r="O47" t="s">
        <v>7</v>
      </c>
      <c r="Q47" s="1">
        <v>17</v>
      </c>
    </row>
    <row r="49" spans="1:20">
      <c r="A49" t="s">
        <v>2</v>
      </c>
      <c r="D49" s="1">
        <v>240</v>
      </c>
      <c r="E49" t="s">
        <v>1</v>
      </c>
    </row>
    <row r="50" spans="1:20">
      <c r="A50" t="s">
        <v>3</v>
      </c>
      <c r="D50" s="1">
        <v>88</v>
      </c>
      <c r="E50" t="s">
        <v>4</v>
      </c>
    </row>
    <row r="51" spans="1:20">
      <c r="A51" t="s">
        <v>5</v>
      </c>
      <c r="D51">
        <f>D49/D50</f>
        <v>2.7272727272727271</v>
      </c>
      <c r="E51" t="s">
        <v>6</v>
      </c>
    </row>
    <row r="52" spans="1:20">
      <c r="A52" t="s">
        <v>13</v>
      </c>
      <c r="D52" s="1">
        <v>7</v>
      </c>
      <c r="E52" t="s">
        <v>8</v>
      </c>
    </row>
    <row r="54" spans="1:20">
      <c r="A54" t="s">
        <v>14</v>
      </c>
    </row>
    <row r="55" spans="1:20">
      <c r="A55" t="s">
        <v>22</v>
      </c>
      <c r="D55">
        <f>(D50/2)-(D52/2)-C47</f>
        <v>39.5</v>
      </c>
      <c r="E55" t="s">
        <v>15</v>
      </c>
      <c r="H55" t="s">
        <v>23</v>
      </c>
      <c r="K55">
        <f>(D50/2)+(D52/2)-Q47</f>
        <v>30.5</v>
      </c>
      <c r="L55" t="s">
        <v>15</v>
      </c>
      <c r="O55" t="s">
        <v>0</v>
      </c>
      <c r="R55" t="s">
        <v>29</v>
      </c>
      <c r="T55" t="s">
        <v>30</v>
      </c>
    </row>
    <row r="56" spans="1:20">
      <c r="A56" t="s">
        <v>9</v>
      </c>
      <c r="D56">
        <f>((D50/2)-(D52/2))/2</f>
        <v>20.25</v>
      </c>
      <c r="E56" t="s">
        <v>15</v>
      </c>
      <c r="H56" t="s">
        <v>9</v>
      </c>
      <c r="K56">
        <f>((D50/2)+(D52/2))/2</f>
        <v>23.75</v>
      </c>
      <c r="L56" t="s">
        <v>15</v>
      </c>
    </row>
    <row r="57" spans="1:20">
      <c r="A57" t="s">
        <v>17</v>
      </c>
      <c r="D57" s="2">
        <v>0</v>
      </c>
      <c r="E57" t="s">
        <v>15</v>
      </c>
      <c r="F57" s="3" t="s">
        <v>28</v>
      </c>
      <c r="H57" t="s">
        <v>24</v>
      </c>
      <c r="K57" s="1">
        <v>5</v>
      </c>
      <c r="L57" t="s">
        <v>15</v>
      </c>
    </row>
    <row r="59" spans="1:20">
      <c r="A59" t="s">
        <v>2</v>
      </c>
      <c r="D59">
        <f>D56*2*D51</f>
        <v>110.45454545454545</v>
      </c>
      <c r="E59" t="s">
        <v>1</v>
      </c>
      <c r="H59" t="s">
        <v>2</v>
      </c>
      <c r="K59">
        <f>K56*2*D51</f>
        <v>129.54545454545453</v>
      </c>
      <c r="L59" t="s">
        <v>1</v>
      </c>
    </row>
    <row r="60" spans="1:20">
      <c r="O60" t="s">
        <v>31</v>
      </c>
      <c r="T60" t="s">
        <v>32</v>
      </c>
    </row>
    <row r="61" spans="1:20">
      <c r="A61" t="s">
        <v>26</v>
      </c>
      <c r="Q61" t="s">
        <v>33</v>
      </c>
    </row>
    <row r="62" spans="1:20">
      <c r="A62" t="s">
        <v>18</v>
      </c>
      <c r="D62">
        <f>D55*C46</f>
        <v>4858.5</v>
      </c>
      <c r="H62" t="s">
        <v>25</v>
      </c>
      <c r="K62">
        <f>Q46*K55</f>
        <v>4422.5</v>
      </c>
    </row>
    <row r="63" spans="1:20">
      <c r="A63" t="s">
        <v>20</v>
      </c>
      <c r="D63">
        <f>D59*D56</f>
        <v>2236.7045454545455</v>
      </c>
      <c r="H63" t="s">
        <v>20</v>
      </c>
      <c r="K63">
        <f>K59*K56</f>
        <v>3076.704545454545</v>
      </c>
    </row>
    <row r="64" spans="1:20">
      <c r="A64" t="s">
        <v>19</v>
      </c>
      <c r="D64">
        <v>0</v>
      </c>
      <c r="H64" t="s">
        <v>19</v>
      </c>
      <c r="K64">
        <f>K46*(K57-D52/2)</f>
        <v>217.5</v>
      </c>
    </row>
    <row r="65" spans="1:20">
      <c r="C65" t="s">
        <v>21</v>
      </c>
      <c r="D65" s="5">
        <f>SUM(D62:D64)</f>
        <v>7095.204545454546</v>
      </c>
      <c r="J65" t="s">
        <v>21</v>
      </c>
      <c r="K65" s="5">
        <f>SUM(K62:K64)</f>
        <v>7716.704545454545</v>
      </c>
    </row>
    <row r="66" spans="1:20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8" spans="1:20">
      <c r="A68" t="s">
        <v>27</v>
      </c>
    </row>
    <row r="69" spans="1:20">
      <c r="A69" t="s">
        <v>22</v>
      </c>
      <c r="D69">
        <f>(D50/2)+(D52/2)-C47</f>
        <v>46.5</v>
      </c>
      <c r="E69" t="s">
        <v>15</v>
      </c>
      <c r="H69" t="s">
        <v>23</v>
      </c>
      <c r="K69">
        <f>(D50/2)-(D52/2)-Q47</f>
        <v>23.5</v>
      </c>
      <c r="L69" t="s">
        <v>15</v>
      </c>
    </row>
    <row r="70" spans="1:20">
      <c r="A70" t="s">
        <v>9</v>
      </c>
      <c r="D70">
        <f>((D50/2)+(D52/2))/2</f>
        <v>23.75</v>
      </c>
      <c r="E70" t="s">
        <v>15</v>
      </c>
      <c r="H70" t="s">
        <v>9</v>
      </c>
      <c r="K70">
        <f>((D50/2)-(D52/2))/2</f>
        <v>20.25</v>
      </c>
      <c r="L70" t="s">
        <v>15</v>
      </c>
      <c r="O70" t="s">
        <v>0</v>
      </c>
      <c r="R70" t="s">
        <v>29</v>
      </c>
      <c r="T70" t="s">
        <v>30</v>
      </c>
    </row>
    <row r="71" spans="1:20">
      <c r="A71" t="s">
        <v>17</v>
      </c>
      <c r="D71" s="2">
        <v>0</v>
      </c>
      <c r="E71" t="s">
        <v>15</v>
      </c>
      <c r="F71" t="s">
        <v>12</v>
      </c>
      <c r="H71" t="s">
        <v>24</v>
      </c>
      <c r="K71" s="2">
        <f>K57+(D52/2)</f>
        <v>8.5</v>
      </c>
      <c r="L71" t="s">
        <v>15</v>
      </c>
    </row>
    <row r="73" spans="1:20">
      <c r="A73" t="s">
        <v>2</v>
      </c>
      <c r="D73">
        <f>K59</f>
        <v>129.54545454545453</v>
      </c>
      <c r="E73" t="s">
        <v>1</v>
      </c>
      <c r="H73" t="s">
        <v>2</v>
      </c>
      <c r="K73">
        <f>D59</f>
        <v>110.45454545454545</v>
      </c>
      <c r="L73" t="s">
        <v>1</v>
      </c>
    </row>
    <row r="75" spans="1:20">
      <c r="A75" t="s">
        <v>18</v>
      </c>
      <c r="D75">
        <f>C46*D69</f>
        <v>5719.5</v>
      </c>
      <c r="H75" t="s">
        <v>25</v>
      </c>
      <c r="K75">
        <f>Q46*K69</f>
        <v>3407.5</v>
      </c>
    </row>
    <row r="76" spans="1:20">
      <c r="A76" t="s">
        <v>20</v>
      </c>
      <c r="D76">
        <f>D73*D70</f>
        <v>3076.704545454545</v>
      </c>
      <c r="H76" t="s">
        <v>20</v>
      </c>
      <c r="K76">
        <f>K70*K73</f>
        <v>2236.7045454545455</v>
      </c>
      <c r="P76" t="s">
        <v>31</v>
      </c>
      <c r="T76" t="s">
        <v>32</v>
      </c>
    </row>
    <row r="77" spans="1:20">
      <c r="A77" t="s">
        <v>19</v>
      </c>
      <c r="D77">
        <f>K46*D71</f>
        <v>0</v>
      </c>
      <c r="H77" t="s">
        <v>19</v>
      </c>
      <c r="K77">
        <f>K46*K71</f>
        <v>1232.5</v>
      </c>
      <c r="S77" t="s">
        <v>34</v>
      </c>
    </row>
    <row r="78" spans="1:20">
      <c r="C78" t="s">
        <v>21</v>
      </c>
      <c r="D78" s="5">
        <f>SUM(D75:D77)</f>
        <v>8796.2045454545441</v>
      </c>
      <c r="J78" t="s">
        <v>21</v>
      </c>
      <c r="K78" s="5">
        <f>SUM(K75:K77)</f>
        <v>6876.704545454546</v>
      </c>
    </row>
    <row r="81" spans="1:4" ht="28.5">
      <c r="A81" t="s">
        <v>38</v>
      </c>
      <c r="C81" s="7" t="str">
        <f>IF(AND(D65&lt;K65,D78&gt;K78),"Balanced","Tipped")</f>
        <v>Balanced</v>
      </c>
      <c r="D81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edfinc</dc:creator>
  <cp:lastModifiedBy>Dan Quiggle</cp:lastModifiedBy>
  <dcterms:created xsi:type="dcterms:W3CDTF">2012-02-27T16:47:00Z</dcterms:created>
  <dcterms:modified xsi:type="dcterms:W3CDTF">2012-02-27T21:01:43Z</dcterms:modified>
</cp:coreProperties>
</file>