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1280" windowHeight="12180" tabRatio="879" activeTab="4"/>
  </bookViews>
  <sheets>
    <sheet name="Team Lookup" sheetId="10" r:id="rId1"/>
    <sheet name="Match Lookup" sheetId="14" r:id="rId2"/>
    <sheet name="Alliance Lookup" sheetId="19" r:id="rId3"/>
    <sheet name="Pre Scouting" sheetId="1" r:id="rId4"/>
    <sheet name="Pit Scouting" sheetId="2" r:id="rId5"/>
    <sheet name="Scouting Data Dump" sheetId="11" r:id="rId6"/>
    <sheet name="Match Schedule" sheetId="18" r:id="rId7"/>
    <sheet name="Notes Dump" sheetId="20" r:id="rId8"/>
    <sheet name="Config" sheetId="16" r:id="rId9"/>
  </sheets>
  <definedNames>
    <definedName name="_xlnm._FilterDatabase" localSheetId="8" hidden="1">Config!$A$4:$AB$5</definedName>
    <definedName name="_xlnm._FilterDatabase" localSheetId="4" hidden="1">'Pit Scouting'!$A$2:$Q$102</definedName>
    <definedName name="_xlnm._FilterDatabase" localSheetId="3" hidden="1">'Pre Scouting'!$A$1:$J$101</definedName>
    <definedName name="autostrat">Config!#REF!</definedName>
    <definedName name="dttypes">Config!#REF!</definedName>
    <definedName name="mainstrat">Config!#REF!</definedName>
    <definedName name="scouting" localSheetId="5">'Scouting Data Dump'!#REF!</definedName>
    <definedName name="scoutingNotes_1" localSheetId="7">'Notes Dump'!$A$1:$B$4</definedName>
  </definedNames>
  <calcPr calcId="145621"/>
</workbook>
</file>

<file path=xl/calcChain.xml><?xml version="1.0" encoding="utf-8"?>
<calcChain xmlns="http://schemas.openxmlformats.org/spreadsheetml/2006/main">
  <c r="I2" i="10" l="1"/>
  <c r="F5" i="10"/>
  <c r="D5" i="10"/>
  <c r="B6" i="10"/>
  <c r="C6" i="10"/>
  <c r="D6" i="10"/>
  <c r="E6" i="10"/>
  <c r="F6" i="10"/>
  <c r="G6" i="10"/>
  <c r="H6" i="10"/>
  <c r="I6" i="10"/>
  <c r="J6" i="10"/>
  <c r="K6" i="10"/>
  <c r="L6" i="10"/>
  <c r="M6" i="10"/>
  <c r="N6" i="10"/>
  <c r="O6" i="10"/>
  <c r="P6" i="10"/>
  <c r="Q6" i="10"/>
  <c r="R6" i="10"/>
  <c r="S6" i="10"/>
  <c r="T6" i="10"/>
  <c r="U6" i="10"/>
  <c r="V6" i="10"/>
  <c r="W6" i="10"/>
  <c r="D3" i="14"/>
  <c r="D4" i="14"/>
  <c r="D5" i="14"/>
  <c r="D6" i="14"/>
  <c r="D7" i="14"/>
  <c r="D2" i="10"/>
  <c r="A8" i="10"/>
  <c r="B8" i="10"/>
  <c r="C8" i="10"/>
  <c r="D8" i="10"/>
  <c r="E8" i="10"/>
  <c r="F8" i="10"/>
  <c r="G8" i="10"/>
  <c r="H8" i="10"/>
  <c r="I8" i="10"/>
  <c r="J8" i="10"/>
  <c r="K8" i="10"/>
  <c r="L8" i="10"/>
  <c r="M8" i="10"/>
  <c r="N8" i="10"/>
  <c r="O8" i="10"/>
  <c r="P8" i="10"/>
  <c r="Q8" i="10"/>
  <c r="R8" i="10"/>
  <c r="S8" i="10"/>
  <c r="T8" i="10"/>
  <c r="U8" i="10"/>
  <c r="V8" i="10"/>
  <c r="W8" i="10"/>
  <c r="X8" i="10"/>
  <c r="Y8" i="10"/>
  <c r="Z8" i="10"/>
  <c r="A9" i="10"/>
  <c r="B9" i="10"/>
  <c r="C9" i="10"/>
  <c r="D9" i="10"/>
  <c r="E9" i="10"/>
  <c r="F9" i="10"/>
  <c r="G9" i="10"/>
  <c r="H9" i="10"/>
  <c r="I9" i="10"/>
  <c r="J9" i="10"/>
  <c r="K9" i="10"/>
  <c r="L9" i="10"/>
  <c r="M9" i="10"/>
  <c r="N9" i="10"/>
  <c r="O9" i="10"/>
  <c r="P9" i="10"/>
  <c r="Q9" i="10"/>
  <c r="R9" i="10"/>
  <c r="S9" i="10"/>
  <c r="T9" i="10"/>
  <c r="U9" i="10"/>
  <c r="V9" i="10"/>
  <c r="W9" i="10"/>
  <c r="X9" i="10"/>
  <c r="Y9" i="10"/>
  <c r="Z9"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14" i="10"/>
  <c r="B14" i="10"/>
  <c r="C14" i="10"/>
  <c r="D14" i="10"/>
  <c r="E14" i="10"/>
  <c r="F14" i="10"/>
  <c r="G14" i="10"/>
  <c r="H14" i="10"/>
  <c r="I14" i="10"/>
  <c r="J14" i="10"/>
  <c r="K14" i="10"/>
  <c r="L14" i="10"/>
  <c r="M14" i="10"/>
  <c r="N14" i="10"/>
  <c r="O14" i="10"/>
  <c r="P14" i="10"/>
  <c r="Q14" i="10"/>
  <c r="R14" i="10"/>
  <c r="S14" i="10"/>
  <c r="T14" i="10"/>
  <c r="U14" i="10"/>
  <c r="V14" i="10"/>
  <c r="W14" i="10"/>
  <c r="X14" i="10"/>
  <c r="Y14" i="10"/>
  <c r="Z14"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18" i="10"/>
  <c r="B18" i="10"/>
  <c r="C18" i="10"/>
  <c r="D18" i="10"/>
  <c r="E18" i="10"/>
  <c r="F18" i="10"/>
  <c r="G18" i="10"/>
  <c r="H18" i="10"/>
  <c r="I18" i="10"/>
  <c r="J18" i="10"/>
  <c r="K18" i="10"/>
  <c r="L18" i="10"/>
  <c r="M18" i="10"/>
  <c r="N18" i="10"/>
  <c r="O18" i="10"/>
  <c r="P18" i="10"/>
  <c r="Q18" i="10"/>
  <c r="R18" i="10"/>
  <c r="S18" i="10"/>
  <c r="T18" i="10"/>
  <c r="U18" i="10"/>
  <c r="V18" i="10"/>
  <c r="W18" i="10"/>
  <c r="X18" i="10"/>
  <c r="Y18" i="10"/>
  <c r="Z18"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J1" i="10" l="1"/>
  <c r="I31" i="19"/>
  <c r="H31" i="19"/>
  <c r="G31" i="19"/>
  <c r="I28" i="19"/>
  <c r="H28" i="19"/>
  <c r="G28" i="19"/>
  <c r="I25" i="19"/>
  <c r="H25" i="19"/>
  <c r="G25" i="19"/>
  <c r="I22" i="19"/>
  <c r="H22" i="19"/>
  <c r="G22" i="19"/>
  <c r="I19" i="19"/>
  <c r="H19" i="19"/>
  <c r="G19" i="19"/>
  <c r="F31" i="19"/>
  <c r="E31" i="19"/>
  <c r="D31" i="19"/>
  <c r="F28" i="19"/>
  <c r="E28" i="19"/>
  <c r="D28" i="19"/>
  <c r="F25" i="19"/>
  <c r="E25" i="19"/>
  <c r="D25" i="19"/>
  <c r="F22" i="19"/>
  <c r="E22" i="19"/>
  <c r="D22" i="19"/>
  <c r="F19" i="19"/>
  <c r="E19" i="19"/>
  <c r="D19" i="19"/>
  <c r="C31" i="19"/>
  <c r="B31" i="19"/>
  <c r="A31" i="19"/>
  <c r="C28" i="19"/>
  <c r="B28" i="19"/>
  <c r="A28" i="19"/>
  <c r="C25" i="19"/>
  <c r="B25" i="19"/>
  <c r="A25" i="19"/>
  <c r="C22" i="19"/>
  <c r="B22" i="19"/>
  <c r="A22" i="19"/>
  <c r="C19" i="19"/>
  <c r="B19" i="19"/>
  <c r="A19" i="19"/>
  <c r="I15" i="19"/>
  <c r="H15" i="19"/>
  <c r="G15" i="19"/>
  <c r="I12" i="19"/>
  <c r="H12" i="19"/>
  <c r="G12" i="19"/>
  <c r="I9" i="19"/>
  <c r="H9" i="19"/>
  <c r="G9" i="19"/>
  <c r="I6" i="19"/>
  <c r="H6" i="19"/>
  <c r="G6" i="19"/>
  <c r="I3" i="19"/>
  <c r="H3" i="19"/>
  <c r="G3" i="19"/>
  <c r="F15" i="19"/>
  <c r="E15" i="19"/>
  <c r="D15" i="19"/>
  <c r="F12" i="19"/>
  <c r="E12" i="19"/>
  <c r="D12" i="19"/>
  <c r="F9" i="19"/>
  <c r="E9" i="19"/>
  <c r="D9" i="19"/>
  <c r="F6" i="19"/>
  <c r="E6" i="19"/>
  <c r="D6" i="19"/>
  <c r="F3" i="19"/>
  <c r="E3" i="19"/>
  <c r="D3" i="19"/>
  <c r="C15" i="19"/>
  <c r="B15" i="19"/>
  <c r="A15" i="19"/>
  <c r="C12" i="19"/>
  <c r="B12" i="19"/>
  <c r="A12" i="19"/>
  <c r="C9" i="19"/>
  <c r="B9" i="19"/>
  <c r="A9" i="19"/>
  <c r="C6" i="19"/>
  <c r="B6" i="19"/>
  <c r="A6" i="19"/>
  <c r="C3" i="19"/>
  <c r="B3" i="19"/>
  <c r="A3" i="19"/>
  <c r="H18" i="19"/>
  <c r="I32" i="19" s="1"/>
  <c r="I33" i="19" s="1"/>
  <c r="E18" i="19"/>
  <c r="E32" i="19" s="1"/>
  <c r="E33" i="19" s="1"/>
  <c r="B18" i="19"/>
  <c r="B32" i="19" s="1"/>
  <c r="B33" i="19" s="1"/>
  <c r="H2" i="19"/>
  <c r="H16" i="19" s="1"/>
  <c r="H17" i="19" s="1"/>
  <c r="E2" i="19"/>
  <c r="E16" i="19" s="1"/>
  <c r="E17" i="19" s="1"/>
  <c r="B2" i="19"/>
  <c r="C2" i="19" s="1"/>
  <c r="B10" i="14"/>
  <c r="C10" i="14"/>
  <c r="D10" i="14"/>
  <c r="E10" i="14"/>
  <c r="F10" i="14"/>
  <c r="G10" i="14"/>
  <c r="H10" i="14"/>
  <c r="I10" i="14"/>
  <c r="J10" i="14"/>
  <c r="K10" i="14"/>
  <c r="L10" i="14"/>
  <c r="M10" i="14"/>
  <c r="N10" i="14"/>
  <c r="O10" i="14"/>
  <c r="P10" i="14"/>
  <c r="Q10" i="14"/>
  <c r="R10" i="14"/>
  <c r="S10" i="14"/>
  <c r="T10" i="14"/>
  <c r="U10" i="14"/>
  <c r="V10" i="14"/>
  <c r="W10" i="14"/>
  <c r="X10" i="14"/>
  <c r="Y10" i="14"/>
  <c r="Z10" i="14"/>
  <c r="B11" i="14"/>
  <c r="C11" i="14"/>
  <c r="D11" i="14"/>
  <c r="E11" i="14"/>
  <c r="F11" i="14"/>
  <c r="G11" i="14"/>
  <c r="H11" i="14"/>
  <c r="I11" i="14"/>
  <c r="J11" i="14"/>
  <c r="K11" i="14"/>
  <c r="L11" i="14"/>
  <c r="M11" i="14"/>
  <c r="N11" i="14"/>
  <c r="O11" i="14"/>
  <c r="P11" i="14"/>
  <c r="Q11" i="14"/>
  <c r="R11" i="14"/>
  <c r="S11" i="14"/>
  <c r="T11" i="14"/>
  <c r="U11" i="14"/>
  <c r="V11" i="14"/>
  <c r="W11" i="14"/>
  <c r="X11" i="14"/>
  <c r="Y11" i="14"/>
  <c r="Z11" i="14"/>
  <c r="B12" i="14"/>
  <c r="C12" i="14"/>
  <c r="D12" i="14"/>
  <c r="E12" i="14"/>
  <c r="F12" i="14"/>
  <c r="G12" i="14"/>
  <c r="H12" i="14"/>
  <c r="I12" i="14"/>
  <c r="J12" i="14"/>
  <c r="K12" i="14"/>
  <c r="L12" i="14"/>
  <c r="M12" i="14"/>
  <c r="N12" i="14"/>
  <c r="O12" i="14"/>
  <c r="P12" i="14"/>
  <c r="Q12" i="14"/>
  <c r="R12" i="14"/>
  <c r="S12" i="14"/>
  <c r="T12" i="14"/>
  <c r="U12" i="14"/>
  <c r="V12" i="14"/>
  <c r="W12" i="14"/>
  <c r="X12" i="14"/>
  <c r="Y12" i="14"/>
  <c r="Z12" i="14"/>
  <c r="B13" i="14"/>
  <c r="C13" i="14"/>
  <c r="D13" i="14"/>
  <c r="E13" i="14"/>
  <c r="F13" i="14"/>
  <c r="G13" i="14"/>
  <c r="H13" i="14"/>
  <c r="I13" i="14"/>
  <c r="J13" i="14"/>
  <c r="K13" i="14"/>
  <c r="L13" i="14"/>
  <c r="M13" i="14"/>
  <c r="N13" i="14"/>
  <c r="O13" i="14"/>
  <c r="P13" i="14"/>
  <c r="Q13" i="14"/>
  <c r="R13" i="14"/>
  <c r="S13" i="14"/>
  <c r="T13" i="14"/>
  <c r="U13" i="14"/>
  <c r="V13" i="14"/>
  <c r="W13" i="14"/>
  <c r="X13" i="14"/>
  <c r="Y13" i="14"/>
  <c r="Z13" i="14"/>
  <c r="B14" i="14"/>
  <c r="C14" i="14"/>
  <c r="D14" i="14"/>
  <c r="E14" i="14"/>
  <c r="F14" i="14"/>
  <c r="G14" i="14"/>
  <c r="H14" i="14"/>
  <c r="I14" i="14"/>
  <c r="J14" i="14"/>
  <c r="K14" i="14"/>
  <c r="L14" i="14"/>
  <c r="M14" i="14"/>
  <c r="N14" i="14"/>
  <c r="O14" i="14"/>
  <c r="P14" i="14"/>
  <c r="Q14" i="14"/>
  <c r="R14" i="14"/>
  <c r="S14" i="14"/>
  <c r="T14" i="14"/>
  <c r="U14" i="14"/>
  <c r="V14" i="14"/>
  <c r="W14" i="14"/>
  <c r="X14" i="14"/>
  <c r="Y14" i="14"/>
  <c r="Z14" i="14"/>
  <c r="I9" i="14"/>
  <c r="J9" i="14"/>
  <c r="K9" i="14"/>
  <c r="L9" i="14"/>
  <c r="M9" i="14"/>
  <c r="N9" i="14"/>
  <c r="O9" i="14"/>
  <c r="P9" i="14"/>
  <c r="Q9" i="14"/>
  <c r="R9" i="14"/>
  <c r="S9" i="14"/>
  <c r="T9" i="14"/>
  <c r="U9" i="14"/>
  <c r="V9" i="14"/>
  <c r="W9" i="14"/>
  <c r="X9" i="14"/>
  <c r="Y9" i="14"/>
  <c r="Z9" i="14"/>
  <c r="H9" i="14"/>
  <c r="G9" i="14"/>
  <c r="F9" i="14"/>
  <c r="E9" i="14"/>
  <c r="D9" i="14"/>
  <c r="C9" i="14"/>
  <c r="B9" i="14"/>
  <c r="D2" i="14"/>
  <c r="Z7" i="10"/>
  <c r="Z22" i="10" s="1"/>
  <c r="Y7" i="10"/>
  <c r="Y22" i="10" s="1"/>
  <c r="X7" i="10"/>
  <c r="W7" i="10"/>
  <c r="V7" i="10"/>
  <c r="U7" i="10"/>
  <c r="T7" i="10"/>
  <c r="S7" i="10"/>
  <c r="R7" i="10"/>
  <c r="Q7" i="10"/>
  <c r="P7" i="10"/>
  <c r="O7" i="10"/>
  <c r="N7" i="10"/>
  <c r="M7" i="10"/>
  <c r="L7" i="10"/>
  <c r="K7" i="10"/>
  <c r="J7" i="10"/>
  <c r="I7" i="10"/>
  <c r="H7" i="10"/>
  <c r="G7" i="10"/>
  <c r="F7" i="10"/>
  <c r="E7" i="10"/>
  <c r="D7" i="10"/>
  <c r="C7" i="10"/>
  <c r="B7" i="10"/>
  <c r="I2" i="19" l="1"/>
  <c r="F18" i="19"/>
  <c r="F2" i="19"/>
  <c r="C18" i="19"/>
  <c r="I18" i="19"/>
  <c r="B4" i="19"/>
  <c r="B5" i="19" s="1"/>
  <c r="A7" i="19"/>
  <c r="A8" i="19" s="1"/>
  <c r="C7" i="19"/>
  <c r="C8" i="19" s="1"/>
  <c r="B10" i="19"/>
  <c r="B11" i="19" s="1"/>
  <c r="A13" i="19"/>
  <c r="A14" i="19" s="1"/>
  <c r="C13" i="19"/>
  <c r="C14" i="19" s="1"/>
  <c r="B16" i="19"/>
  <c r="B17" i="19" s="1"/>
  <c r="D4" i="19"/>
  <c r="D5" i="19" s="1"/>
  <c r="F4" i="19"/>
  <c r="F5" i="19" s="1"/>
  <c r="D7" i="19"/>
  <c r="D8" i="19" s="1"/>
  <c r="F7" i="19"/>
  <c r="F8" i="19" s="1"/>
  <c r="D10" i="19"/>
  <c r="D11" i="19" s="1"/>
  <c r="F10" i="19"/>
  <c r="F11" i="19" s="1"/>
  <c r="D13" i="19"/>
  <c r="D14" i="19" s="1"/>
  <c r="F13" i="19"/>
  <c r="F14" i="19" s="1"/>
  <c r="D16" i="19"/>
  <c r="D17" i="19" s="1"/>
  <c r="F16" i="19"/>
  <c r="F17" i="19" s="1"/>
  <c r="G4" i="19"/>
  <c r="G5" i="19" s="1"/>
  <c r="I4" i="19"/>
  <c r="I5" i="19" s="1"/>
  <c r="G7" i="19"/>
  <c r="G8" i="19" s="1"/>
  <c r="I7" i="19"/>
  <c r="I8" i="19" s="1"/>
  <c r="G10" i="19"/>
  <c r="G11" i="19" s="1"/>
  <c r="I10" i="19"/>
  <c r="I11" i="19" s="1"/>
  <c r="G13" i="19"/>
  <c r="G14" i="19" s="1"/>
  <c r="I13" i="19"/>
  <c r="I14" i="19" s="1"/>
  <c r="G16" i="19"/>
  <c r="G17" i="19" s="1"/>
  <c r="I16" i="19"/>
  <c r="I17" i="19" s="1"/>
  <c r="A20" i="19"/>
  <c r="A21" i="19" s="1"/>
  <c r="C20" i="19"/>
  <c r="C21" i="19" s="1"/>
  <c r="A23" i="19"/>
  <c r="A24" i="19" s="1"/>
  <c r="C23" i="19"/>
  <c r="C24" i="19" s="1"/>
  <c r="A26" i="19"/>
  <c r="A27" i="19" s="1"/>
  <c r="C26" i="19"/>
  <c r="C27" i="19" s="1"/>
  <c r="A29" i="19"/>
  <c r="A30" i="19" s="1"/>
  <c r="C29" i="19"/>
  <c r="C30" i="19" s="1"/>
  <c r="A32" i="19"/>
  <c r="A33" i="19" s="1"/>
  <c r="C32" i="19"/>
  <c r="C33" i="19" s="1"/>
  <c r="D20" i="19"/>
  <c r="D21" i="19" s="1"/>
  <c r="F20" i="19"/>
  <c r="F21" i="19" s="1"/>
  <c r="D23" i="19"/>
  <c r="D24" i="19" s="1"/>
  <c r="F23" i="19"/>
  <c r="F24" i="19" s="1"/>
  <c r="D26" i="19"/>
  <c r="D27" i="19" s="1"/>
  <c r="F26" i="19"/>
  <c r="F27" i="19" s="1"/>
  <c r="D29" i="19"/>
  <c r="D30" i="19" s="1"/>
  <c r="F29" i="19"/>
  <c r="F30" i="19" s="1"/>
  <c r="D32" i="19"/>
  <c r="D33" i="19" s="1"/>
  <c r="F32" i="19"/>
  <c r="F33" i="19" s="1"/>
  <c r="G20" i="19"/>
  <c r="G21" i="19" s="1"/>
  <c r="I20" i="19"/>
  <c r="I21" i="19" s="1"/>
  <c r="G23" i="19"/>
  <c r="G24" i="19" s="1"/>
  <c r="I23" i="19"/>
  <c r="I24" i="19" s="1"/>
  <c r="G26" i="19"/>
  <c r="G27" i="19" s="1"/>
  <c r="I26" i="19"/>
  <c r="I27" i="19" s="1"/>
  <c r="G29" i="19"/>
  <c r="G30" i="19" s="1"/>
  <c r="I29" i="19"/>
  <c r="I30" i="19" s="1"/>
  <c r="H32" i="19"/>
  <c r="H33" i="19" s="1"/>
  <c r="A4" i="19"/>
  <c r="A5" i="19" s="1"/>
  <c r="C4" i="19"/>
  <c r="C5" i="19" s="1"/>
  <c r="B7" i="19"/>
  <c r="B8" i="19" s="1"/>
  <c r="A10" i="19"/>
  <c r="A11" i="19" s="1"/>
  <c r="C10" i="19"/>
  <c r="C11" i="19" s="1"/>
  <c r="B13" i="19"/>
  <c r="B14" i="19" s="1"/>
  <c r="A16" i="19"/>
  <c r="A17" i="19" s="1"/>
  <c r="C16" i="19"/>
  <c r="C17" i="19" s="1"/>
  <c r="E4" i="19"/>
  <c r="E5" i="19" s="1"/>
  <c r="E7" i="19"/>
  <c r="E8" i="19" s="1"/>
  <c r="E10" i="19"/>
  <c r="E11" i="19" s="1"/>
  <c r="E13" i="19"/>
  <c r="E14" i="19" s="1"/>
  <c r="H4" i="19"/>
  <c r="H5" i="19" s="1"/>
  <c r="H7" i="19"/>
  <c r="H8" i="19" s="1"/>
  <c r="H10" i="19"/>
  <c r="H11" i="19" s="1"/>
  <c r="H13" i="19"/>
  <c r="H14" i="19" s="1"/>
  <c r="B20" i="19"/>
  <c r="B21" i="19" s="1"/>
  <c r="B23" i="19"/>
  <c r="B24" i="19" s="1"/>
  <c r="B26" i="19"/>
  <c r="B27" i="19" s="1"/>
  <c r="B29" i="19"/>
  <c r="B30" i="19" s="1"/>
  <c r="E20" i="19"/>
  <c r="E21" i="19" s="1"/>
  <c r="E23" i="19"/>
  <c r="E24" i="19" s="1"/>
  <c r="E26" i="19"/>
  <c r="E27" i="19" s="1"/>
  <c r="E29" i="19"/>
  <c r="E30" i="19" s="1"/>
  <c r="H20" i="19"/>
  <c r="H21" i="19" s="1"/>
  <c r="H23" i="19"/>
  <c r="H24" i="19" s="1"/>
  <c r="H26" i="19"/>
  <c r="H27" i="19" s="1"/>
  <c r="H29" i="19"/>
  <c r="H30" i="19" s="1"/>
  <c r="G32" i="19"/>
  <c r="G33" i="19" s="1"/>
  <c r="A7" i="10"/>
  <c r="X22" i="10" l="1"/>
  <c r="K26" i="10"/>
  <c r="J26" i="10"/>
  <c r="I26" i="10"/>
  <c r="H26" i="10"/>
  <c r="G26" i="10"/>
  <c r="E26" i="10"/>
  <c r="F26" i="10"/>
  <c r="C26" i="10"/>
  <c r="A26" i="10"/>
  <c r="W22" i="10" l="1"/>
  <c r="H1" i="10"/>
  <c r="V22" i="10" l="1"/>
  <c r="V23" i="10" s="1"/>
  <c r="U22" i="10"/>
  <c r="T22" i="10"/>
  <c r="S22" i="10"/>
  <c r="R22" i="10"/>
  <c r="Q22" i="10"/>
  <c r="P22" i="10"/>
  <c r="O22" i="10"/>
  <c r="O24" i="10" l="1"/>
  <c r="N22" i="10" l="1"/>
  <c r="N23" i="10" s="1"/>
  <c r="F2" i="1" l="1"/>
  <c r="G2" i="1" s="1"/>
  <c r="F3" i="1"/>
  <c r="G3" i="1" s="1"/>
  <c r="F4" i="1"/>
  <c r="G4" i="1" s="1"/>
  <c r="F5" i="1"/>
  <c r="G5" i="1" s="1"/>
  <c r="F6" i="1"/>
  <c r="G6" i="1" s="1"/>
  <c r="F7" i="1"/>
  <c r="G7" i="1" s="1"/>
  <c r="F8" i="1"/>
  <c r="G8" i="1" s="1"/>
  <c r="F9" i="1"/>
  <c r="G9" i="1" s="1"/>
  <c r="F10" i="1"/>
  <c r="G10" i="1" s="1"/>
  <c r="F11" i="1"/>
  <c r="G11" i="1" s="1"/>
  <c r="F12" i="1"/>
  <c r="G12" i="1" s="1"/>
  <c r="F13" i="1"/>
  <c r="G13" i="1" s="1"/>
  <c r="F14" i="1"/>
  <c r="G14" i="1" s="1"/>
  <c r="F15" i="1"/>
  <c r="G15" i="1" s="1"/>
  <c r="F16" i="1"/>
  <c r="G16" i="1" s="1"/>
  <c r="F17" i="1"/>
  <c r="G17" i="1" s="1"/>
  <c r="F18" i="1"/>
  <c r="G18" i="1" s="1"/>
  <c r="F19" i="1"/>
  <c r="G19" i="1" s="1"/>
  <c r="F20" i="1"/>
  <c r="G20" i="1" s="1"/>
  <c r="F21" i="1"/>
  <c r="G21" i="1" s="1"/>
  <c r="F22" i="1"/>
  <c r="G22" i="1" s="1"/>
  <c r="F23" i="1"/>
  <c r="G23" i="1" s="1"/>
  <c r="F24" i="1"/>
  <c r="G24" i="1" s="1"/>
  <c r="F25" i="1"/>
  <c r="G25" i="1" s="1"/>
  <c r="F26" i="1"/>
  <c r="G26" i="1" s="1"/>
  <c r="F27" i="1"/>
  <c r="G27" i="1" s="1"/>
  <c r="F28" i="1"/>
  <c r="G28" i="1" s="1"/>
  <c r="F29" i="1"/>
  <c r="G29" i="1" s="1"/>
  <c r="F30" i="1"/>
  <c r="G30" i="1" s="1"/>
  <c r="F31" i="1"/>
  <c r="G31" i="1" s="1"/>
  <c r="F32" i="1"/>
  <c r="G32" i="1" s="1"/>
  <c r="F33" i="1"/>
  <c r="G33" i="1" s="1"/>
  <c r="F34" i="1"/>
  <c r="G34" i="1" s="1"/>
  <c r="F35" i="1"/>
  <c r="G35" i="1" s="1"/>
  <c r="F36" i="1"/>
  <c r="G36" i="1" s="1"/>
  <c r="F37" i="1"/>
  <c r="G37" i="1" s="1"/>
  <c r="F38" i="1"/>
  <c r="G38" i="1" s="1"/>
  <c r="F39" i="1"/>
  <c r="G39" i="1" s="1"/>
  <c r="F40" i="1"/>
  <c r="G40" i="1" s="1"/>
  <c r="F41" i="1"/>
  <c r="G41" i="1" s="1"/>
  <c r="F42" i="1"/>
  <c r="G42" i="1" s="1"/>
  <c r="F43" i="1"/>
  <c r="G43" i="1" s="1"/>
  <c r="F44" i="1"/>
  <c r="G44" i="1" s="1"/>
  <c r="F45" i="1"/>
  <c r="G45" i="1" s="1"/>
  <c r="F46" i="1"/>
  <c r="G46" i="1" s="1"/>
  <c r="F47" i="1"/>
  <c r="G47" i="1" s="1"/>
  <c r="F48" i="1"/>
  <c r="G48" i="1" s="1"/>
  <c r="F49" i="1"/>
  <c r="G49" i="1" s="1"/>
  <c r="F50" i="1"/>
  <c r="G50" i="1" s="1"/>
  <c r="F51" i="1"/>
  <c r="G51" i="1" s="1"/>
  <c r="F52" i="1"/>
  <c r="G52" i="1" s="1"/>
  <c r="F53" i="1"/>
  <c r="G53" i="1" s="1"/>
  <c r="F54" i="1"/>
  <c r="G54" i="1" s="1"/>
  <c r="E1" i="14" l="1"/>
  <c r="C22" i="10" l="1"/>
  <c r="D22" i="10"/>
  <c r="E22" i="10"/>
  <c r="H22" i="10"/>
  <c r="G22" i="10"/>
  <c r="J22" i="10"/>
  <c r="L22" i="10"/>
  <c r="L23" i="10" s="1"/>
  <c r="M22" i="10"/>
  <c r="M23" i="10" s="1"/>
  <c r="B22" i="10"/>
  <c r="K22" i="10"/>
  <c r="K23" i="10" s="1"/>
  <c r="I22" i="10"/>
  <c r="I23" i="10" s="1"/>
  <c r="E1" i="10"/>
  <c r="D4" i="10"/>
  <c r="D3" i="10"/>
  <c r="E3" i="14"/>
  <c r="E4" i="14"/>
  <c r="E5" i="14"/>
  <c r="E6" i="14"/>
  <c r="E7" i="14"/>
  <c r="B24" i="10" l="1"/>
  <c r="D24" i="10"/>
  <c r="J23" i="10"/>
  <c r="H24" i="10"/>
  <c r="F22" i="10"/>
  <c r="F24" i="10" s="1"/>
  <c r="E2" i="14"/>
  <c r="A9" i="14"/>
  <c r="A12" i="14"/>
  <c r="A14" i="14"/>
  <c r="A11" i="14"/>
  <c r="A13" i="14"/>
  <c r="A10" i="14"/>
  <c r="W23" i="10" l="1"/>
  <c r="H23" i="10"/>
  <c r="O23" i="10"/>
  <c r="F55" i="1"/>
  <c r="G55" i="1" s="1"/>
  <c r="F56" i="1"/>
  <c r="G56" i="1" s="1"/>
  <c r="F57" i="1"/>
  <c r="G57" i="1" s="1"/>
  <c r="F58" i="1"/>
  <c r="G58" i="1" s="1"/>
  <c r="F59" i="1"/>
  <c r="G59" i="1" s="1"/>
  <c r="F60" i="1"/>
  <c r="G60" i="1" s="1"/>
  <c r="F61" i="1"/>
  <c r="G61" i="1" s="1"/>
  <c r="F62" i="1"/>
  <c r="G62" i="1" s="1"/>
  <c r="F63" i="1"/>
  <c r="G63" i="1" s="1"/>
  <c r="F64" i="1"/>
  <c r="G64" i="1" s="1"/>
  <c r="F65" i="1"/>
  <c r="G65" i="1" s="1"/>
  <c r="F66" i="1"/>
  <c r="G66" i="1" s="1"/>
  <c r="F67" i="1"/>
  <c r="G67" i="1" s="1"/>
  <c r="F68" i="1"/>
  <c r="G68" i="1" s="1"/>
  <c r="F69" i="1"/>
  <c r="G69" i="1" s="1"/>
  <c r="F70" i="1"/>
  <c r="G70" i="1" s="1"/>
  <c r="F71" i="1"/>
  <c r="G71" i="1" s="1"/>
  <c r="F72" i="1"/>
  <c r="G72" i="1" s="1"/>
  <c r="F73" i="1"/>
  <c r="G73" i="1" s="1"/>
  <c r="F74" i="1"/>
  <c r="G74" i="1" s="1"/>
  <c r="F75" i="1"/>
  <c r="G75" i="1" s="1"/>
  <c r="F76" i="1"/>
  <c r="G76" i="1" s="1"/>
  <c r="F77" i="1"/>
  <c r="G77" i="1" s="1"/>
  <c r="F78" i="1"/>
  <c r="G78" i="1" s="1"/>
  <c r="F79" i="1"/>
  <c r="G79" i="1" s="1"/>
  <c r="F80" i="1"/>
  <c r="G80" i="1" s="1"/>
  <c r="F81" i="1"/>
  <c r="G81" i="1" s="1"/>
  <c r="F82" i="1"/>
  <c r="G82" i="1" s="1"/>
  <c r="F83" i="1"/>
  <c r="G83" i="1" s="1"/>
  <c r="F84" i="1"/>
  <c r="G84" i="1" s="1"/>
  <c r="F85" i="1"/>
  <c r="G85" i="1" s="1"/>
  <c r="F86" i="1"/>
  <c r="G86" i="1" s="1"/>
  <c r="F87" i="1"/>
  <c r="G87" i="1" s="1"/>
  <c r="F88" i="1"/>
  <c r="G88" i="1" s="1"/>
  <c r="F89" i="1"/>
  <c r="G89" i="1" s="1"/>
  <c r="F90" i="1"/>
  <c r="G90" i="1" s="1"/>
  <c r="F91" i="1"/>
  <c r="G91" i="1" s="1"/>
  <c r="F92" i="1"/>
  <c r="G92" i="1" s="1"/>
  <c r="F93" i="1"/>
  <c r="G93" i="1" s="1"/>
  <c r="F94" i="1"/>
  <c r="G94" i="1" s="1"/>
  <c r="F95" i="1"/>
  <c r="G95" i="1" s="1"/>
  <c r="F96" i="1"/>
  <c r="G96" i="1" s="1"/>
  <c r="F97" i="1"/>
  <c r="G97" i="1" s="1"/>
  <c r="F98" i="1"/>
  <c r="G98" i="1" s="1"/>
  <c r="F99" i="1"/>
  <c r="G99" i="1" s="1"/>
  <c r="F100" i="1"/>
  <c r="G100" i="1" s="1"/>
  <c r="F101" i="1"/>
  <c r="G101" i="1" s="1"/>
  <c r="B5" i="10" l="1"/>
</calcChain>
</file>

<file path=xl/connections.xml><?xml version="1.0" encoding="utf-8"?>
<connections xmlns="http://schemas.openxmlformats.org/spreadsheetml/2006/main">
  <connection id="1" name="scoutingNotes" type="6" refreshedVersion="4" background="1" saveData="1">
    <textPr codePage="437" sourceFile="C:\Users\Evan\Documents\scoutingNotes.txt" comma="1">
      <textFields count="2">
        <textField/>
        <textField/>
      </textFields>
    </textPr>
  </connection>
</connections>
</file>

<file path=xl/sharedStrings.xml><?xml version="1.0" encoding="utf-8"?>
<sst xmlns="http://schemas.openxmlformats.org/spreadsheetml/2006/main" count="309" uniqueCount="216">
  <si>
    <t>Team Name</t>
  </si>
  <si>
    <t>L</t>
  </si>
  <si>
    <t>T</t>
  </si>
  <si>
    <t>W</t>
  </si>
  <si>
    <t>Win Ratio</t>
  </si>
  <si>
    <t>Type</t>
  </si>
  <si>
    <t>OPR</t>
  </si>
  <si>
    <t>Autonomous</t>
  </si>
  <si>
    <t>Start Pos.</t>
  </si>
  <si>
    <t>Drivetrain</t>
  </si>
  <si>
    <t>Match</t>
  </si>
  <si>
    <t>Team #</t>
  </si>
  <si>
    <t>Team</t>
  </si>
  <si>
    <t>Number</t>
  </si>
  <si>
    <t>GP</t>
  </si>
  <si>
    <t>Auto OPR</t>
  </si>
  <si>
    <t>Teleop</t>
  </si>
  <si>
    <t>Speed</t>
  </si>
  <si>
    <t>Strategy</t>
  </si>
  <si>
    <t>Team Number:</t>
  </si>
  <si>
    <t>Team Name:</t>
  </si>
  <si>
    <t>Win Ratio:</t>
  </si>
  <si>
    <t>Strategy:</t>
  </si>
  <si>
    <t>OPR:</t>
  </si>
  <si>
    <t>Match Number:</t>
  </si>
  <si>
    <t>Notes:</t>
  </si>
  <si>
    <t>Drive Type</t>
  </si>
  <si>
    <t>Truss Acc</t>
  </si>
  <si>
    <t>Totals</t>
  </si>
  <si>
    <t>Team Hammond</t>
  </si>
  <si>
    <t>Striker</t>
  </si>
  <si>
    <t>WildStang</t>
  </si>
  <si>
    <t>QC ELITE</t>
  </si>
  <si>
    <t>BisonBots</t>
  </si>
  <si>
    <t>Winnovation</t>
  </si>
  <si>
    <t>The Ultimate Protection Squad</t>
  </si>
  <si>
    <t>Hilltoppers</t>
  </si>
  <si>
    <t>Chicago Knights</t>
  </si>
  <si>
    <t>Electric Eagles</t>
  </si>
  <si>
    <t>Mechanicats</t>
  </si>
  <si>
    <t>Lightning Bots</t>
  </si>
  <si>
    <t>Titan Robotics</t>
  </si>
  <si>
    <t>C.O.R.E 2062</t>
  </si>
  <si>
    <t>Nightmares</t>
  </si>
  <si>
    <t>Impossible Mission Force</t>
  </si>
  <si>
    <t>Monty Pythons</t>
  </si>
  <si>
    <t>Las Pumas</t>
  </si>
  <si>
    <t>Gear It Forward</t>
  </si>
  <si>
    <t>Bearbotics</t>
  </si>
  <si>
    <t>Fighting Unicorns</t>
  </si>
  <si>
    <t>PWNAGE</t>
  </si>
  <si>
    <t>Saber Robotics</t>
  </si>
  <si>
    <t>Order 2 Chaos</t>
  </si>
  <si>
    <t>Iron Wolves</t>
  </si>
  <si>
    <t>Ice Princesses</t>
  </si>
  <si>
    <t>ROBOTS IN MOTION</t>
  </si>
  <si>
    <t>RoboPRIDE</t>
  </si>
  <si>
    <t>Riverside RoboTigers</t>
  </si>
  <si>
    <t>Sultans of Turkiye</t>
  </si>
  <si>
    <t>Huskie Robotics</t>
  </si>
  <si>
    <t>Robovikes</t>
  </si>
  <si>
    <t>SeaBots</t>
  </si>
  <si>
    <t>Robotic Colonels</t>
  </si>
  <si>
    <t>Fearless Falcons</t>
  </si>
  <si>
    <t>Flaming Monkeys</t>
  </si>
  <si>
    <t>RoboEAGLES</t>
  </si>
  <si>
    <t>integra</t>
  </si>
  <si>
    <t>Foximus Prime</t>
  </si>
  <si>
    <t>Michigan City Robotics</t>
  </si>
  <si>
    <t>Ctrl-Z</t>
  </si>
  <si>
    <t>IMC</t>
  </si>
  <si>
    <t>Joliet Cyborgs</t>
  </si>
  <si>
    <t>Porter Bots</t>
  </si>
  <si>
    <t>Robophins</t>
  </si>
  <si>
    <t>Robotic Rangers</t>
  </si>
  <si>
    <t>X-Machina</t>
  </si>
  <si>
    <t>Chargers</t>
  </si>
  <si>
    <t>CyberDoggz</t>
  </si>
  <si>
    <t>Axiom</t>
  </si>
  <si>
    <t>TEAM BORUSAN</t>
  </si>
  <si>
    <t>DevilStorm Robotics</t>
  </si>
  <si>
    <t>Hope Robotics</t>
  </si>
  <si>
    <t>Match:</t>
  </si>
  <si>
    <t>Match #</t>
  </si>
  <si>
    <t>red1</t>
  </si>
  <si>
    <t>red2</t>
  </si>
  <si>
    <t>red3</t>
  </si>
  <si>
    <t>blue1</t>
  </si>
  <si>
    <t>blue2</t>
  </si>
  <si>
    <t>blue3</t>
  </si>
  <si>
    <t>Tele Lo Acc</t>
  </si>
  <si>
    <t>Configuration</t>
  </si>
  <si>
    <t>A event 0</t>
  </si>
  <si>
    <t>A event 1</t>
  </si>
  <si>
    <t>B event 0</t>
  </si>
  <si>
    <t>B event 1</t>
  </si>
  <si>
    <t>C event 0</t>
  </si>
  <si>
    <t>C event 1</t>
  </si>
  <si>
    <t>D event 0</t>
  </si>
  <si>
    <t>D event 1</t>
  </si>
  <si>
    <t>E event 0</t>
  </si>
  <si>
    <t>E event 1</t>
  </si>
  <si>
    <t>F event 1</t>
  </si>
  <si>
    <t>G event 1</t>
  </si>
  <si>
    <t>H event 1</t>
  </si>
  <si>
    <t>Instance</t>
  </si>
  <si>
    <t>Name</t>
  </si>
  <si>
    <t>Category Titles</t>
  </si>
  <si>
    <t>Statistic</t>
  </si>
  <si>
    <t>A1 frequency</t>
  </si>
  <si>
    <t>B1 frequency</t>
  </si>
  <si>
    <t>C1 frequency</t>
  </si>
  <si>
    <t>D1 frequency</t>
  </si>
  <si>
    <t>E1 frequency</t>
  </si>
  <si>
    <t>Dump Column</t>
  </si>
  <si>
    <t>C</t>
  </si>
  <si>
    <t>D</t>
  </si>
  <si>
    <t>G</t>
  </si>
  <si>
    <t>H</t>
  </si>
  <si>
    <t>E</t>
  </si>
  <si>
    <t>F</t>
  </si>
  <si>
    <t>I</t>
  </si>
  <si>
    <t>J</t>
  </si>
  <si>
    <t>K</t>
  </si>
  <si>
    <t>M</t>
  </si>
  <si>
    <t>N</t>
  </si>
  <si>
    <t>O</t>
  </si>
  <si>
    <t>Auto Tote Success</t>
  </si>
  <si>
    <t>Auto Stack Success</t>
  </si>
  <si>
    <t>Auto Can Success</t>
  </si>
  <si>
    <t>P</t>
  </si>
  <si>
    <t>Q</t>
  </si>
  <si>
    <t>R</t>
  </si>
  <si>
    <t>S</t>
  </si>
  <si>
    <t>U</t>
  </si>
  <si>
    <t>V</t>
  </si>
  <si>
    <t>Tele Tote 1</t>
  </si>
  <si>
    <t>Tele Tote 2</t>
  </si>
  <si>
    <t>Tele Tote 3</t>
  </si>
  <si>
    <t>Tele Tote 4</t>
  </si>
  <si>
    <t>Tele Tote 5</t>
  </si>
  <si>
    <t>Tele Tote 6</t>
  </si>
  <si>
    <t>Auto Tote Acc</t>
  </si>
  <si>
    <t>Auto Stack Acc</t>
  </si>
  <si>
    <t>Auto Can Acc</t>
  </si>
  <si>
    <t>I event 1</t>
  </si>
  <si>
    <t>J event 1</t>
  </si>
  <si>
    <t>K event 1</t>
  </si>
  <si>
    <t>L event 1</t>
  </si>
  <si>
    <t>M event 1</t>
  </si>
  <si>
    <t>N event 1</t>
  </si>
  <si>
    <t>O event 1</t>
  </si>
  <si>
    <t>P event 1</t>
  </si>
  <si>
    <t>Tele Can 1</t>
  </si>
  <si>
    <t>Tele Can 2</t>
  </si>
  <si>
    <t>Tele Can 3</t>
  </si>
  <si>
    <t>Tele Can 4</t>
  </si>
  <si>
    <t>Tele Can 5</t>
  </si>
  <si>
    <t>Tele Can 6</t>
  </si>
  <si>
    <t>Stacks Wrecked</t>
  </si>
  <si>
    <t>Tote Stack?</t>
  </si>
  <si>
    <t>Totes Moved</t>
  </si>
  <si>
    <t>Cans Moved</t>
  </si>
  <si>
    <t>Main Gamepiece</t>
  </si>
  <si>
    <t>Max stack/cap</t>
  </si>
  <si>
    <t>Co-op</t>
  </si>
  <si>
    <t>Noodle in Can</t>
  </si>
  <si>
    <t>Tele Tote Miss NYI</t>
  </si>
  <si>
    <t>Tele Can Miss NYI</t>
  </si>
  <si>
    <t>Q event 1</t>
  </si>
  <si>
    <t>X</t>
  </si>
  <si>
    <t>Feeder Load</t>
  </si>
  <si>
    <t>Floor Collect</t>
  </si>
  <si>
    <t>Tank</t>
  </si>
  <si>
    <t>10</t>
  </si>
  <si>
    <t>Auto Strategy</t>
  </si>
  <si>
    <t>Auto Stack</t>
  </si>
  <si>
    <t>Center Cans</t>
  </si>
  <si>
    <t>Main Piece</t>
  </si>
  <si>
    <t>Auto Totes</t>
  </si>
  <si>
    <t>Center Cans?</t>
  </si>
  <si>
    <t>Floor Load</t>
  </si>
  <si>
    <t>Start Pos</t>
  </si>
  <si>
    <t>G-Ranks</t>
  </si>
  <si>
    <t>G-Rank:</t>
  </si>
  <si>
    <t>WHAT IS G-RANK? G-Rank is a simple formula that assesses the teleop scoring capability of a team. It takes into account totes placed, cans placed, noodles, and stacks damaged.</t>
  </si>
  <si>
    <t>G-Rank Priorities:</t>
  </si>
  <si>
    <t>Totes</t>
  </si>
  <si>
    <t>Cans</t>
  </si>
  <si>
    <t>Noodles</t>
  </si>
  <si>
    <t>0-lowest</t>
  </si>
  <si>
    <t>No Rekt</t>
  </si>
  <si>
    <t>Mobility</t>
  </si>
  <si>
    <t>Thrown noodle</t>
  </si>
  <si>
    <t>Processed noodle</t>
  </si>
  <si>
    <t>Auto Tote Miss NYI</t>
  </si>
  <si>
    <t>Auto Stack Miss NYI</t>
  </si>
  <si>
    <t>Auto Can Miss NYI</t>
  </si>
  <si>
    <t>Hawks on the Horizon</t>
  </si>
  <si>
    <t>Team:</t>
  </si>
  <si>
    <t>Printsafe AL</t>
  </si>
  <si>
    <t>CenterCan</t>
  </si>
  <si>
    <t>Main Auto Strategy</t>
  </si>
  <si>
    <t>Pit Notes (including special info)</t>
  </si>
  <si>
    <t>Sums</t>
  </si>
  <si>
    <t>Stacking with can</t>
  </si>
  <si>
    <t>This spreadsheet looks up data from a previous match. It will NOT show any information for a future match; that's what Alliance Lookup is for.</t>
  </si>
  <si>
    <t>Dump sheets usage:</t>
  </si>
  <si>
    <t>Go to "data" tab, use the import from text tool to add the CSV files into their respective sheets. Set the SDD delimiter to comma, and set Notes delimiter to semicolon. Youre good to go! Now, to update data, use the "refresh" button.</t>
  </si>
  <si>
    <t>GP:</t>
  </si>
  <si>
    <t>notes imported into "notes dump" from the app will show up second.</t>
  </si>
  <si>
    <t>Totes &amp; Cans</t>
  </si>
  <si>
    <t>Landfill</t>
  </si>
  <si>
    <t>notes in pit scouting will show up first in the box</t>
  </si>
  <si>
    <t>Additional Resources</t>
  </si>
  <si>
    <t>Schedule Layout (the red-blue format is not necessary in the current version, but it may make a comeback sometime in the future.)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</si>
</sst>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b/>
      <sz val="14"/>
      <color theme="1"/>
      <name val="Calibri"/>
      <family val="2"/>
      <scheme val="minor"/>
    </font>
    <font>
      <sz val="12"/>
      <color theme="1"/>
      <name val="Calibri"/>
      <family val="2"/>
      <scheme val="minor"/>
    </font>
    <font>
      <b/>
      <sz val="12"/>
      <color rgb="FFFF0000"/>
      <name val="Calibri"/>
      <family val="2"/>
      <scheme val="minor"/>
    </font>
    <font>
      <b/>
      <sz val="11"/>
      <color theme="3"/>
      <name val="Calibri"/>
      <family val="2"/>
      <scheme val="minor"/>
    </font>
    <font>
      <sz val="8"/>
      <color theme="1"/>
      <name val="Verdana"/>
      <family val="2"/>
    </font>
    <font>
      <b/>
      <sz val="15"/>
      <color theme="3"/>
      <name val="Calibri"/>
      <family val="2"/>
      <scheme val="minor"/>
    </font>
    <font>
      <sz val="12"/>
      <name val="Calibri"/>
      <family val="2"/>
      <scheme val="minor"/>
    </font>
    <font>
      <b/>
      <sz val="12"/>
      <color theme="3"/>
      <name val="Calibri"/>
      <family val="2"/>
      <scheme val="minor"/>
    </font>
    <font>
      <b/>
      <sz val="15"/>
      <color rgb="FFFF0000"/>
      <name val="Calibri"/>
      <family val="2"/>
      <scheme val="minor"/>
    </font>
    <font>
      <sz val="11"/>
      <color theme="3"/>
      <name val="Calibri"/>
      <family val="2"/>
      <scheme val="minor"/>
    </font>
    <font>
      <sz val="11"/>
      <name val="Calibri"/>
      <family val="2"/>
      <scheme val="minor"/>
    </font>
    <font>
      <b/>
      <sz val="12"/>
      <color theme="5" tint="-0.249977111117893"/>
      <name val="Calibri"/>
      <family val="2"/>
      <scheme val="minor"/>
    </font>
    <font>
      <b/>
      <sz val="11"/>
      <color theme="5" tint="-0.249977111117893"/>
      <name val="Calibri"/>
      <family val="2"/>
      <scheme val="minor"/>
    </font>
    <font>
      <sz val="12"/>
      <color theme="5" tint="-0.249977111117893"/>
      <name val="Calibri"/>
      <family val="2"/>
      <scheme val="minor"/>
    </font>
    <font>
      <b/>
      <sz val="13"/>
      <color theme="3"/>
      <name val="Calibri"/>
      <family val="2"/>
      <scheme val="minor"/>
    </font>
    <font>
      <b/>
      <sz val="15"/>
      <color theme="2" tint="-0.749992370372631"/>
      <name val="Calibri"/>
      <family val="2"/>
      <scheme val="minor"/>
    </font>
    <font>
      <b/>
      <sz val="11"/>
      <color theme="2" tint="-0.749992370372631"/>
      <name val="Calibri"/>
      <family val="2"/>
      <scheme val="minor"/>
    </font>
    <font>
      <b/>
      <sz val="12"/>
      <color theme="2" tint="-0.749992370372631"/>
      <name val="Calibri"/>
      <family val="2"/>
      <scheme val="minor"/>
    </font>
    <font>
      <b/>
      <sz val="10"/>
      <color theme="4" tint="-0.499984740745262"/>
      <name val="Calibri"/>
      <family val="2"/>
      <scheme val="minor"/>
    </font>
    <font>
      <b/>
      <sz val="10"/>
      <color theme="5" tint="-0.249977111117893"/>
      <name val="Calibri"/>
      <family val="2"/>
      <scheme val="minor"/>
    </font>
    <font>
      <b/>
      <sz val="11"/>
      <color theme="1"/>
      <name val="Calibri"/>
      <family val="2"/>
      <scheme val="minor"/>
    </font>
    <font>
      <b/>
      <sz val="10"/>
      <color theme="3"/>
      <name val="Calibri"/>
      <family val="2"/>
      <scheme val="minor"/>
    </font>
    <font>
      <b/>
      <sz val="9"/>
      <color theme="3"/>
      <name val="Calibri"/>
      <family val="2"/>
      <scheme val="minor"/>
    </font>
    <font>
      <b/>
      <sz val="11"/>
      <name val="Calibri"/>
      <family val="2"/>
      <scheme val="minor"/>
    </font>
    <font>
      <sz val="11"/>
      <color theme="0" tint="-0.249977111117893"/>
      <name val="Calibri"/>
      <family val="2"/>
      <scheme val="minor"/>
    </font>
    <font>
      <i/>
      <sz val="11"/>
      <color rgb="FF7F7F7F"/>
      <name val="Calibri"/>
      <family val="2"/>
      <scheme val="minor"/>
    </font>
    <font>
      <b/>
      <sz val="15"/>
      <color theme="9" tint="-0.499984740745262"/>
      <name val="Calibri"/>
      <family val="2"/>
      <scheme val="minor"/>
    </font>
    <font>
      <b/>
      <sz val="11"/>
      <color theme="9" tint="-0.49998474074526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25">
    <border>
      <left/>
      <right/>
      <top/>
      <bottom/>
      <diagonal/>
    </border>
    <border>
      <left style="thin">
        <color indexed="64"/>
      </left>
      <right/>
      <top/>
      <bottom/>
      <diagonal/>
    </border>
    <border>
      <left/>
      <right style="thin">
        <color indexed="64"/>
      </right>
      <top/>
      <bottom/>
      <diagonal/>
    </border>
    <border>
      <left/>
      <right/>
      <top/>
      <bottom style="medium">
        <color theme="4" tint="0.39997558519241921"/>
      </bottom>
      <diagonal/>
    </border>
    <border>
      <left/>
      <right/>
      <top/>
      <bottom style="thick">
        <color theme="4"/>
      </bottom>
      <diagonal/>
    </border>
    <border>
      <left/>
      <right/>
      <top style="thick">
        <color theme="4"/>
      </top>
      <bottom/>
      <diagonal/>
    </border>
    <border>
      <left/>
      <right/>
      <top/>
      <bottom style="thick">
        <color theme="4" tint="0.499984740745262"/>
      </bottom>
      <diagonal/>
    </border>
    <border>
      <left/>
      <right/>
      <top/>
      <bottom style="thick">
        <color theme="8" tint="-0.24994659260841701"/>
      </bottom>
      <diagonal/>
    </border>
    <border>
      <left/>
      <right/>
      <top/>
      <bottom style="thick">
        <color theme="2" tint="-0.499984740745262"/>
      </bottom>
      <diagonal/>
    </border>
    <border>
      <left/>
      <right/>
      <top style="thick">
        <color theme="2" tint="-0.499984740745262"/>
      </top>
      <bottom style="thick">
        <color theme="2" tint="-0.499984740745262"/>
      </bottom>
      <diagonal/>
    </border>
    <border>
      <left style="thin">
        <color indexed="64"/>
      </left>
      <right style="thin">
        <color indexed="64"/>
      </right>
      <top/>
      <bottom/>
      <diagonal/>
    </border>
    <border>
      <left/>
      <right/>
      <top style="medium">
        <color theme="4" tint="0.39994506668294322"/>
      </top>
      <bottom style="medium">
        <color theme="4" tint="0.39997558519241921"/>
      </bottom>
      <diagonal/>
    </border>
    <border>
      <left/>
      <right/>
      <top style="thick">
        <color theme="4"/>
      </top>
      <bottom style="medium">
        <color theme="4" tint="0.39997558519241921"/>
      </bottom>
      <diagonal/>
    </border>
    <border>
      <left style="hair">
        <color theme="4"/>
      </left>
      <right/>
      <top style="thick">
        <color theme="4"/>
      </top>
      <bottom style="medium">
        <color theme="4" tint="0.39997558519241921"/>
      </bottom>
      <diagonal/>
    </border>
    <border>
      <left/>
      <right style="hair">
        <color theme="4"/>
      </right>
      <top style="thick">
        <color theme="4"/>
      </top>
      <bottom style="medium">
        <color theme="4" tint="0.39997558519241921"/>
      </bottom>
      <diagonal/>
    </border>
    <border>
      <left style="hair">
        <color theme="4"/>
      </left>
      <right/>
      <top/>
      <bottom style="medium">
        <color theme="4" tint="0.39997558519241921"/>
      </bottom>
      <diagonal/>
    </border>
    <border>
      <left/>
      <right style="hair">
        <color theme="4"/>
      </right>
      <top/>
      <bottom style="medium">
        <color theme="4" tint="0.39997558519241921"/>
      </bottom>
      <diagonal/>
    </border>
    <border>
      <left style="hair">
        <color theme="4"/>
      </left>
      <right/>
      <top/>
      <bottom/>
      <diagonal/>
    </border>
    <border>
      <left/>
      <right style="hair">
        <color theme="4"/>
      </right>
      <top/>
      <bottom/>
      <diagonal/>
    </border>
    <border>
      <left style="hair">
        <color theme="4"/>
      </left>
      <right/>
      <top style="medium">
        <color theme="4" tint="0.39994506668294322"/>
      </top>
      <bottom style="medium">
        <color theme="4" tint="0.39997558519241921"/>
      </bottom>
      <diagonal/>
    </border>
    <border>
      <left/>
      <right style="hair">
        <color theme="4"/>
      </right>
      <top style="medium">
        <color theme="4" tint="0.39994506668294322"/>
      </top>
      <bottom style="medium">
        <color theme="4" tint="0.39997558519241921"/>
      </bottom>
      <diagonal/>
    </border>
    <border>
      <left/>
      <right/>
      <top style="thick">
        <color theme="4"/>
      </top>
      <bottom style="thick">
        <color theme="4"/>
      </bottom>
      <diagonal/>
    </border>
    <border>
      <left/>
      <right/>
      <top/>
      <bottom style="thick">
        <color theme="9" tint="-0.24994659260841701"/>
      </bottom>
      <diagonal/>
    </border>
    <border>
      <left/>
      <right/>
      <top/>
      <bottom style="medium">
        <color theme="9" tint="-0.24994659260841701"/>
      </bottom>
      <diagonal/>
    </border>
    <border>
      <left style="thin">
        <color indexed="64"/>
      </left>
      <right/>
      <top/>
      <bottom style="medium">
        <color theme="9" tint="-0.24994659260841701"/>
      </bottom>
      <diagonal/>
    </border>
  </borders>
  <cellStyleXfs count="7">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3" applyNumberFormat="0" applyFill="0" applyAlignment="0" applyProtection="0"/>
    <xf numFmtId="0" fontId="7" fillId="0" borderId="4" applyNumberFormat="0" applyFill="0" applyAlignment="0" applyProtection="0"/>
    <xf numFmtId="0" fontId="16" fillId="0" borderId="6" applyNumberFormat="0" applyFill="0" applyAlignment="0" applyProtection="0"/>
    <xf numFmtId="0" fontId="27" fillId="0" borderId="0" applyNumberFormat="0" applyFill="0" applyBorder="0" applyAlignment="0" applyProtection="0"/>
  </cellStyleXfs>
  <cellXfs count="157">
    <xf numFmtId="0" fontId="0" fillId="0" borderId="0" xfId="0"/>
    <xf numFmtId="10" fontId="0" fillId="0" borderId="0" xfId="1" applyNumberFormat="1" applyFont="1"/>
    <xf numFmtId="10" fontId="0" fillId="0" borderId="0" xfId="0" applyNumberFormat="1"/>
    <xf numFmtId="0" fontId="0" fillId="0" borderId="0" xfId="1" applyNumberFormat="1" applyFont="1"/>
    <xf numFmtId="0" fontId="0" fillId="0" borderId="0" xfId="0" applyBorder="1"/>
    <xf numFmtId="10" fontId="0" fillId="0" borderId="0" xfId="1" applyNumberFormat="1" applyFont="1" applyFill="1"/>
    <xf numFmtId="2" fontId="0" fillId="0" borderId="0" xfId="0" applyNumberFormat="1" applyFill="1"/>
    <xf numFmtId="0" fontId="0" fillId="0" borderId="0" xfId="0" applyFill="1"/>
    <xf numFmtId="0" fontId="3" fillId="0" borderId="0" xfId="0" applyFont="1"/>
    <xf numFmtId="0" fontId="3" fillId="0" borderId="0" xfId="1" applyNumberFormat="1" applyFont="1"/>
    <xf numFmtId="0" fontId="0" fillId="0" borderId="0" xfId="0"/>
    <xf numFmtId="0" fontId="3" fillId="2" borderId="0" xfId="0" applyFont="1" applyFill="1"/>
    <xf numFmtId="164" fontId="3" fillId="0" borderId="1" xfId="2" applyNumberFormat="1" applyFont="1" applyBorder="1"/>
    <xf numFmtId="0" fontId="3" fillId="0" borderId="1" xfId="0" applyFont="1" applyBorder="1"/>
    <xf numFmtId="0" fontId="4" fillId="2" borderId="0" xfId="0" applyFont="1" applyFill="1" applyAlignment="1">
      <alignment horizontal="right" vertical="center"/>
    </xf>
    <xf numFmtId="0" fontId="0" fillId="0" borderId="0" xfId="0" applyNumberFormat="1"/>
    <xf numFmtId="0" fontId="0" fillId="0" borderId="0" xfId="0" applyFont="1" applyFill="1"/>
    <xf numFmtId="0" fontId="6" fillId="0" borderId="0" xfId="2" applyNumberFormat="1" applyFont="1" applyFill="1"/>
    <xf numFmtId="0" fontId="3" fillId="0" borderId="0" xfId="1" applyNumberFormat="1" applyFont="1" applyFill="1"/>
    <xf numFmtId="0" fontId="8" fillId="2" borderId="0" xfId="0" applyFont="1" applyFill="1"/>
    <xf numFmtId="0" fontId="7" fillId="0" borderId="4" xfId="4"/>
    <xf numFmtId="0" fontId="9" fillId="0" borderId="0" xfId="0" applyFont="1"/>
    <xf numFmtId="9" fontId="3" fillId="0" borderId="0" xfId="1" applyFont="1"/>
    <xf numFmtId="1" fontId="3" fillId="0" borderId="2" xfId="1" applyNumberFormat="1" applyFont="1" applyBorder="1"/>
    <xf numFmtId="0" fontId="7" fillId="3" borderId="4" xfId="4" applyFill="1" applyAlignment="1">
      <alignment horizontal="left"/>
    </xf>
    <xf numFmtId="0" fontId="7" fillId="3" borderId="4" xfId="4" applyFill="1"/>
    <xf numFmtId="49" fontId="0" fillId="0" borderId="2" xfId="0" applyNumberFormat="1" applyBorder="1" applyAlignment="1">
      <alignment horizontal="right"/>
    </xf>
    <xf numFmtId="49" fontId="2" fillId="0" borderId="2" xfId="0" applyNumberFormat="1" applyFont="1" applyBorder="1" applyAlignment="1">
      <alignment horizontal="right"/>
    </xf>
    <xf numFmtId="0" fontId="0" fillId="0" borderId="2" xfId="0" applyBorder="1"/>
    <xf numFmtId="0" fontId="0" fillId="0" borderId="0" xfId="0" applyAlignment="1"/>
    <xf numFmtId="0" fontId="9" fillId="0" borderId="5" xfId="0" applyNumberFormat="1" applyFont="1" applyBorder="1" applyAlignment="1"/>
    <xf numFmtId="0" fontId="9" fillId="0" borderId="0" xfId="0" applyNumberFormat="1" applyFont="1" applyBorder="1" applyAlignment="1"/>
    <xf numFmtId="0" fontId="0" fillId="0" borderId="0" xfId="0" applyAlignment="1">
      <alignment wrapText="1"/>
    </xf>
    <xf numFmtId="0" fontId="0" fillId="0" borderId="1" xfId="0" applyBorder="1" applyAlignment="1"/>
    <xf numFmtId="0" fontId="10" fillId="3" borderId="4" xfId="4" applyFont="1" applyFill="1" applyAlignment="1">
      <alignment horizontal="left"/>
    </xf>
    <xf numFmtId="0" fontId="13" fillId="0" borderId="0" xfId="0" applyFont="1" applyFill="1"/>
    <xf numFmtId="0" fontId="15" fillId="0" borderId="0" xfId="0" applyFont="1" applyFill="1"/>
    <xf numFmtId="0" fontId="0" fillId="0" borderId="0" xfId="0" applyBorder="1" applyAlignment="1"/>
    <xf numFmtId="0" fontId="13" fillId="0" borderId="0" xfId="0" applyFont="1" applyFill="1" applyAlignment="1">
      <alignment vertical="top"/>
    </xf>
    <xf numFmtId="0" fontId="13" fillId="0" borderId="0" xfId="0" applyFont="1" applyFill="1" applyBorder="1" applyAlignment="1">
      <alignment vertical="top"/>
    </xf>
    <xf numFmtId="0" fontId="12" fillId="0" borderId="0" xfId="0" applyFont="1" applyFill="1" applyBorder="1" applyAlignment="1">
      <alignment horizontal="left" vertical="top" wrapText="1"/>
    </xf>
    <xf numFmtId="0" fontId="14" fillId="3" borderId="0" xfId="0" applyFont="1" applyFill="1"/>
    <xf numFmtId="0" fontId="8" fillId="2" borderId="0" xfId="0" applyFont="1" applyFill="1" applyAlignment="1">
      <alignment horizontal="right" vertical="center"/>
    </xf>
    <xf numFmtId="0" fontId="17" fillId="3" borderId="8" xfId="5" applyFont="1" applyFill="1" applyBorder="1"/>
    <xf numFmtId="0" fontId="18" fillId="3" borderId="0" xfId="5" applyFont="1" applyFill="1" applyBorder="1" applyAlignment="1">
      <alignment horizontal="right"/>
    </xf>
    <xf numFmtId="0" fontId="18" fillId="3" borderId="0" xfId="5" applyFont="1" applyFill="1" applyBorder="1"/>
    <xf numFmtId="0" fontId="18" fillId="3" borderId="0" xfId="5" applyFont="1" applyFill="1" applyBorder="1" applyAlignment="1">
      <alignment horizontal="left"/>
    </xf>
    <xf numFmtId="0" fontId="19" fillId="3" borderId="0" xfId="5" applyFont="1" applyFill="1" applyBorder="1" applyAlignment="1">
      <alignment horizontal="left"/>
    </xf>
    <xf numFmtId="0" fontId="19" fillId="4" borderId="9" xfId="0" applyFont="1" applyFill="1" applyBorder="1"/>
    <xf numFmtId="0" fontId="20" fillId="3" borderId="4" xfId="4" applyFont="1" applyFill="1" applyBorder="1" applyAlignment="1">
      <alignment wrapText="1"/>
    </xf>
    <xf numFmtId="0" fontId="20" fillId="3" borderId="7" xfId="0" applyFont="1" applyFill="1" applyBorder="1" applyAlignment="1">
      <alignment wrapText="1"/>
    </xf>
    <xf numFmtId="0" fontId="20" fillId="3" borderId="4" xfId="0" applyFont="1" applyFill="1" applyBorder="1" applyAlignment="1">
      <alignment wrapText="1"/>
    </xf>
    <xf numFmtId="0" fontId="0" fillId="0" borderId="2" xfId="0" applyBorder="1" applyAlignment="1"/>
    <xf numFmtId="0" fontId="0" fillId="0" borderId="10" xfId="0" applyBorder="1" applyAlignment="1"/>
    <xf numFmtId="0" fontId="0" fillId="0" borderId="0" xfId="0" applyFill="1" applyBorder="1" applyAlignment="1"/>
    <xf numFmtId="1" fontId="5" fillId="0" borderId="0" xfId="0" applyNumberFormat="1" applyFont="1" applyBorder="1" applyAlignment="1">
      <alignment wrapText="1"/>
    </xf>
    <xf numFmtId="1" fontId="0" fillId="0" borderId="0" xfId="0" applyNumberFormat="1" applyBorder="1" applyAlignment="1">
      <alignment wrapText="1"/>
    </xf>
    <xf numFmtId="1" fontId="0" fillId="0" borderId="0" xfId="0" applyNumberFormat="1" applyAlignment="1">
      <alignment wrapText="1"/>
    </xf>
    <xf numFmtId="0" fontId="7" fillId="3" borderId="4" xfId="4" applyFill="1" applyAlignment="1">
      <alignment horizontal="right"/>
    </xf>
    <xf numFmtId="0" fontId="7" fillId="3" borderId="4" xfId="4" applyFill="1" applyAlignment="1">
      <alignment horizontal="right"/>
    </xf>
    <xf numFmtId="0" fontId="0" fillId="0" borderId="0" xfId="0" applyBorder="1" applyAlignment="1">
      <alignment wrapText="1"/>
    </xf>
    <xf numFmtId="0" fontId="22" fillId="0" borderId="0" xfId="0" applyFont="1"/>
    <xf numFmtId="0" fontId="9" fillId="0" borderId="4" xfId="0" applyNumberFormat="1" applyFont="1" applyBorder="1" applyAlignment="1"/>
    <xf numFmtId="0" fontId="5" fillId="2" borderId="3" xfId="3" applyFill="1" applyAlignment="1">
      <alignment horizontal="right"/>
    </xf>
    <xf numFmtId="0" fontId="5" fillId="2" borderId="3" xfId="3" applyFill="1" applyAlignment="1">
      <alignment horizontal="left"/>
    </xf>
    <xf numFmtId="0" fontId="5" fillId="2" borderId="11" xfId="3" applyFill="1" applyBorder="1" applyAlignment="1">
      <alignment horizontal="right"/>
    </xf>
    <xf numFmtId="0" fontId="5" fillId="2" borderId="11" xfId="3" applyFill="1" applyBorder="1" applyAlignment="1">
      <alignment horizontal="left"/>
    </xf>
    <xf numFmtId="0" fontId="23" fillId="0" borderId="3" xfId="3" applyFont="1" applyAlignment="1">
      <alignment wrapText="1"/>
    </xf>
    <xf numFmtId="0" fontId="24" fillId="0" borderId="11" xfId="3" applyFont="1" applyBorder="1" applyAlignment="1">
      <alignment wrapText="1"/>
    </xf>
    <xf numFmtId="0" fontId="24" fillId="0" borderId="11" xfId="3" applyFont="1" applyBorder="1"/>
    <xf numFmtId="0" fontId="11" fillId="2" borderId="3" xfId="3" applyFont="1" applyFill="1" applyAlignment="1">
      <alignment horizontal="center"/>
    </xf>
    <xf numFmtId="0" fontId="11" fillId="2" borderId="11" xfId="3" applyFont="1" applyFill="1" applyBorder="1" applyAlignment="1">
      <alignment horizontal="center"/>
    </xf>
    <xf numFmtId="0" fontId="5" fillId="2" borderId="12" xfId="3" applyFill="1" applyBorder="1" applyAlignment="1">
      <alignment horizontal="left"/>
    </xf>
    <xf numFmtId="0" fontId="23" fillId="0" borderId="3" xfId="3" applyFont="1" applyBorder="1" applyAlignment="1">
      <alignment wrapText="1"/>
    </xf>
    <xf numFmtId="0" fontId="22" fillId="0" borderId="0" xfId="0" applyFont="1" applyBorder="1"/>
    <xf numFmtId="0" fontId="5" fillId="2" borderId="13" xfId="3" applyFill="1" applyBorder="1" applyAlignment="1">
      <alignment horizontal="right"/>
    </xf>
    <xf numFmtId="0" fontId="11" fillId="2" borderId="14" xfId="3" applyFont="1" applyFill="1" applyBorder="1" applyAlignment="1">
      <alignment horizontal="center"/>
    </xf>
    <xf numFmtId="0" fontId="23" fillId="0" borderId="15" xfId="3" applyFont="1" applyBorder="1" applyAlignment="1">
      <alignment wrapText="1"/>
    </xf>
    <xf numFmtId="0" fontId="23" fillId="0" borderId="16" xfId="3" applyFont="1" applyBorder="1" applyAlignment="1">
      <alignment wrapText="1"/>
    </xf>
    <xf numFmtId="0" fontId="22" fillId="0" borderId="17" xfId="0" applyFont="1" applyBorder="1"/>
    <xf numFmtId="0" fontId="22" fillId="0" borderId="18" xfId="0" applyFont="1" applyBorder="1"/>
    <xf numFmtId="0" fontId="0" fillId="0" borderId="17" xfId="0" applyBorder="1"/>
    <xf numFmtId="0" fontId="0" fillId="0" borderId="18" xfId="0" applyBorder="1"/>
    <xf numFmtId="0" fontId="24" fillId="0" borderId="19" xfId="3" applyFont="1" applyBorder="1" applyAlignment="1">
      <alignment wrapText="1"/>
    </xf>
    <xf numFmtId="0" fontId="24" fillId="0" borderId="20" xfId="3" applyFont="1" applyBorder="1" applyAlignment="1">
      <alignment wrapText="1"/>
    </xf>
    <xf numFmtId="0" fontId="24" fillId="0" borderId="19" xfId="3" applyFont="1" applyBorder="1"/>
    <xf numFmtId="0" fontId="24" fillId="0" borderId="20" xfId="3" applyFont="1" applyBorder="1"/>
    <xf numFmtId="0" fontId="5" fillId="2" borderId="19" xfId="3" applyFill="1" applyBorder="1" applyAlignment="1">
      <alignment horizontal="right"/>
    </xf>
    <xf numFmtId="0" fontId="11" fillId="2" borderId="20" xfId="3" applyFont="1" applyFill="1" applyBorder="1" applyAlignment="1">
      <alignment horizontal="center"/>
    </xf>
    <xf numFmtId="0" fontId="0" fillId="2" borderId="0" xfId="0" applyFill="1"/>
    <xf numFmtId="0" fontId="25" fillId="0" borderId="0" xfId="0" applyNumberFormat="1" applyFont="1" applyBorder="1" applyAlignment="1"/>
    <xf numFmtId="0" fontId="26" fillId="0" borderId="0" xfId="0" applyFont="1" applyBorder="1" applyAlignment="1"/>
    <xf numFmtId="0" fontId="26" fillId="0" borderId="2" xfId="0" applyFont="1" applyBorder="1" applyAlignment="1"/>
    <xf numFmtId="0" fontId="0" fillId="0" borderId="0" xfId="0" applyFont="1"/>
    <xf numFmtId="0" fontId="9" fillId="0" borderId="0" xfId="0" applyFont="1" applyFill="1" applyAlignment="1"/>
    <xf numFmtId="0" fontId="7" fillId="3" borderId="4" xfId="4" applyFill="1" applyBorder="1" applyAlignment="1">
      <alignment horizontal="left"/>
    </xf>
    <xf numFmtId="0" fontId="7" fillId="3" borderId="4" xfId="4" applyFill="1" applyBorder="1"/>
    <xf numFmtId="0" fontId="7" fillId="3" borderId="0" xfId="4" applyFill="1" applyBorder="1"/>
    <xf numFmtId="0" fontId="13" fillId="0" borderId="0" xfId="4" applyFont="1" applyFill="1" applyBorder="1"/>
    <xf numFmtId="0" fontId="21" fillId="3" borderId="21" xfId="0" applyFont="1" applyFill="1" applyBorder="1"/>
    <xf numFmtId="0" fontId="23" fillId="3" borderId="21" xfId="4" applyFont="1" applyFill="1" applyBorder="1" applyAlignment="1">
      <alignment horizontal="left" wrapText="1"/>
    </xf>
    <xf numFmtId="0" fontId="23" fillId="4" borderId="21" xfId="0" applyFont="1" applyFill="1" applyBorder="1" applyAlignment="1">
      <alignment wrapText="1"/>
    </xf>
    <xf numFmtId="0" fontId="23" fillId="4" borderId="21" xfId="4" applyFont="1" applyFill="1" applyBorder="1" applyAlignment="1">
      <alignment horizontal="left" wrapText="1"/>
    </xf>
    <xf numFmtId="0" fontId="23" fillId="4" borderId="21" xfId="0" applyFont="1" applyFill="1" applyBorder="1" applyAlignment="1">
      <alignment horizontal="left" wrapText="1"/>
    </xf>
    <xf numFmtId="0" fontId="23" fillId="3" borderId="21" xfId="0" applyFont="1" applyFill="1" applyBorder="1"/>
    <xf numFmtId="0" fontId="23" fillId="3" borderId="21" xfId="0" applyFont="1" applyFill="1" applyBorder="1" applyAlignment="1">
      <alignment wrapText="1"/>
    </xf>
    <xf numFmtId="0" fontId="5" fillId="3" borderId="0" xfId="0" applyFont="1" applyFill="1" applyAlignment="1">
      <alignment horizontal="right"/>
    </xf>
    <xf numFmtId="0" fontId="5" fillId="3" borderId="0" xfId="0" applyFont="1" applyFill="1"/>
    <xf numFmtId="10" fontId="5" fillId="3" borderId="0" xfId="1" applyNumberFormat="1" applyFont="1" applyFill="1" applyAlignment="1"/>
    <xf numFmtId="1" fontId="5" fillId="3" borderId="0" xfId="1" applyNumberFormat="1" applyFont="1" applyFill="1" applyAlignment="1"/>
    <xf numFmtId="1" fontId="5" fillId="3" borderId="0" xfId="1" applyNumberFormat="1" applyFont="1" applyFill="1"/>
    <xf numFmtId="10" fontId="0" fillId="0" borderId="0" xfId="1" applyNumberFormat="1" applyFont="1" applyBorder="1"/>
    <xf numFmtId="0" fontId="5" fillId="3" borderId="21" xfId="0" applyFont="1" applyFill="1" applyBorder="1" applyAlignment="1">
      <alignment horizontal="left" vertical="top" wrapText="1"/>
    </xf>
    <xf numFmtId="0" fontId="5" fillId="3" borderId="21" xfId="0" applyFont="1" applyFill="1" applyBorder="1" applyAlignment="1">
      <alignment wrapText="1"/>
    </xf>
    <xf numFmtId="0" fontId="5" fillId="3" borderId="21" xfId="0" applyFont="1" applyFill="1" applyBorder="1"/>
    <xf numFmtId="0" fontId="14" fillId="3" borderId="21" xfId="0" applyFont="1" applyFill="1" applyBorder="1"/>
    <xf numFmtId="0" fontId="28" fillId="3" borderId="22" xfId="4" applyFont="1" applyFill="1" applyBorder="1"/>
    <xf numFmtId="10" fontId="28" fillId="3" borderId="22" xfId="4" applyNumberFormat="1" applyFont="1" applyFill="1" applyBorder="1"/>
    <xf numFmtId="0" fontId="28" fillId="3" borderId="22" xfId="4" applyNumberFormat="1" applyFont="1" applyFill="1" applyBorder="1"/>
    <xf numFmtId="0" fontId="28" fillId="0" borderId="4" xfId="4" applyFont="1"/>
    <xf numFmtId="0" fontId="28" fillId="3" borderId="22" xfId="4" applyFont="1" applyFill="1" applyBorder="1" applyAlignment="1">
      <alignment horizontal="center"/>
    </xf>
    <xf numFmtId="0" fontId="28" fillId="0" borderId="22" xfId="4" applyFont="1" applyBorder="1"/>
    <xf numFmtId="0" fontId="29" fillId="3" borderId="23" xfId="3" applyFont="1" applyFill="1" applyBorder="1"/>
    <xf numFmtId="0" fontId="29" fillId="3" borderId="23" xfId="3" applyFont="1" applyFill="1" applyBorder="1" applyAlignment="1"/>
    <xf numFmtId="0" fontId="29" fillId="0" borderId="23" xfId="3" applyFont="1" applyBorder="1"/>
    <xf numFmtId="0" fontId="9" fillId="0" borderId="0" xfId="4" applyFont="1" applyFill="1" applyBorder="1" applyAlignment="1">
      <alignment horizontal="right"/>
    </xf>
    <xf numFmtId="0" fontId="9" fillId="0" borderId="0" xfId="4" applyNumberFormat="1" applyFont="1" applyFill="1" applyBorder="1" applyAlignment="1">
      <alignment horizontal="left"/>
    </xf>
    <xf numFmtId="0" fontId="9" fillId="0" borderId="5" xfId="0" applyFont="1" applyFill="1" applyBorder="1" applyAlignment="1"/>
    <xf numFmtId="0" fontId="9" fillId="0" borderId="0" xfId="4" applyFont="1" applyFill="1" applyBorder="1" applyAlignment="1"/>
    <xf numFmtId="0" fontId="9" fillId="0" borderId="0" xfId="4" applyNumberFormat="1" applyFont="1" applyFill="1" applyBorder="1" applyAlignment="1">
      <alignment horizontal="right"/>
    </xf>
    <xf numFmtId="0" fontId="9" fillId="0" borderId="4" xfId="4" applyFont="1" applyFill="1" applyBorder="1" applyAlignment="1"/>
    <xf numFmtId="1" fontId="9" fillId="0" borderId="4" xfId="4" applyNumberFormat="1" applyFont="1" applyFill="1" applyBorder="1" applyAlignment="1">
      <alignment horizontal="left"/>
    </xf>
    <xf numFmtId="0" fontId="24" fillId="0" borderId="5"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4" xfId="0" applyFont="1" applyFill="1" applyBorder="1" applyAlignment="1">
      <alignment horizontal="left" vertical="top" wrapText="1"/>
    </xf>
    <xf numFmtId="0" fontId="9" fillId="0" borderId="0" xfId="4" applyNumberFormat="1" applyFont="1" applyFill="1" applyBorder="1" applyAlignment="1">
      <alignment horizontal="left"/>
    </xf>
    <xf numFmtId="0" fontId="5" fillId="3" borderId="21" xfId="0" applyFont="1" applyFill="1" applyBorder="1" applyAlignment="1">
      <alignment horizontal="left" wrapText="1"/>
    </xf>
    <xf numFmtId="10" fontId="0" fillId="0" borderId="0" xfId="1" applyNumberFormat="1" applyFont="1" applyBorder="1" applyAlignment="1">
      <alignment horizontal="left" vertical="top"/>
    </xf>
    <xf numFmtId="0" fontId="12" fillId="0" borderId="0" xfId="0" applyFont="1" applyFill="1" applyBorder="1" applyAlignment="1">
      <alignment horizontal="left" vertical="top" wrapText="1"/>
    </xf>
    <xf numFmtId="0" fontId="9" fillId="0" borderId="0" xfId="4" applyFont="1" applyFill="1" applyBorder="1" applyAlignment="1">
      <alignment horizontal="right"/>
    </xf>
    <xf numFmtId="0" fontId="7" fillId="3" borderId="4" xfId="4" applyFill="1" applyBorder="1" applyAlignment="1">
      <alignment horizontal="right"/>
    </xf>
    <xf numFmtId="0" fontId="9" fillId="0" borderId="0" xfId="0" applyFont="1" applyFill="1" applyBorder="1" applyAlignment="1">
      <alignment horizontal="right"/>
    </xf>
    <xf numFmtId="0" fontId="9" fillId="0" borderId="0" xfId="0" applyFont="1" applyFill="1" applyBorder="1" applyAlignment="1">
      <alignment horizontal="left"/>
    </xf>
    <xf numFmtId="0" fontId="9" fillId="0" borderId="0" xfId="0" applyFont="1" applyFill="1" applyAlignment="1">
      <alignment horizontal="right"/>
    </xf>
    <xf numFmtId="9" fontId="9" fillId="0" borderId="0" xfId="1" applyFont="1" applyFill="1" applyAlignment="1">
      <alignment horizontal="left"/>
    </xf>
    <xf numFmtId="0" fontId="9" fillId="0" borderId="4" xfId="0" applyNumberFormat="1" applyFont="1" applyBorder="1" applyAlignment="1">
      <alignment horizontal="left"/>
    </xf>
    <xf numFmtId="0" fontId="7" fillId="3" borderId="4" xfId="4" applyFill="1" applyAlignment="1">
      <alignment horizontal="right"/>
    </xf>
    <xf numFmtId="0" fontId="9" fillId="0" borderId="5" xfId="0" applyNumberFormat="1" applyFont="1" applyBorder="1" applyAlignment="1">
      <alignment horizontal="left"/>
    </xf>
    <xf numFmtId="0" fontId="9" fillId="0" borderId="0" xfId="0" applyNumberFormat="1" applyFont="1" applyBorder="1" applyAlignment="1">
      <alignment horizontal="left"/>
    </xf>
    <xf numFmtId="0" fontId="27" fillId="0" borderId="5" xfId="6" applyFill="1" applyBorder="1" applyAlignment="1">
      <alignment horizontal="left" vertical="top" wrapText="1"/>
    </xf>
    <xf numFmtId="0" fontId="27" fillId="0" borderId="0" xfId="6" applyFill="1" applyBorder="1" applyAlignment="1">
      <alignment horizontal="left" vertical="top" wrapText="1"/>
    </xf>
    <xf numFmtId="0" fontId="27" fillId="0" borderId="4" xfId="6" applyFill="1" applyBorder="1" applyAlignment="1">
      <alignment horizontal="left" vertical="top" wrapText="1"/>
    </xf>
    <xf numFmtId="0" fontId="28" fillId="3" borderId="22" xfId="4" applyFont="1" applyFill="1" applyBorder="1" applyAlignment="1">
      <alignment horizontal="center"/>
    </xf>
    <xf numFmtId="0" fontId="17" fillId="3" borderId="8" xfId="5" applyFont="1" applyFill="1" applyBorder="1" applyAlignment="1">
      <alignment horizontal="right"/>
    </xf>
    <xf numFmtId="0" fontId="0" fillId="0" borderId="0" xfId="0" applyAlignment="1">
      <alignment horizontal="left" vertical="top" wrapText="1"/>
    </xf>
    <xf numFmtId="0" fontId="29" fillId="3" borderId="24" xfId="3" applyFont="1" applyFill="1" applyBorder="1" applyAlignment="1"/>
    <xf numFmtId="0" fontId="0" fillId="0" borderId="1" xfId="0" applyBorder="1"/>
  </cellXfs>
  <cellStyles count="7">
    <cellStyle name="Comma" xfId="2" builtinId="3"/>
    <cellStyle name="Explanatory Text" xfId="6" builtinId="53"/>
    <cellStyle name="Heading 1" xfId="4" builtinId="16"/>
    <cellStyle name="Heading 2" xfId="5" builtinId="17"/>
    <cellStyle name="Heading 3" xfId="3" builtinId="18"/>
    <cellStyle name="Normal" xfId="0" builtinId="0"/>
    <cellStyle name="Percent" xfId="1" builtinId="5"/>
  </cellStyles>
  <dxfs count="7">
    <dxf>
      <font>
        <color theme="0" tint="-4.9989318521683403E-2"/>
      </font>
    </dxf>
    <dxf>
      <font>
        <color theme="0"/>
      </font>
    </dxf>
    <dxf>
      <font>
        <color theme="0"/>
      </font>
    </dxf>
    <dxf>
      <font>
        <color theme="0"/>
      </font>
    </dxf>
    <dxf>
      <font>
        <color theme="0"/>
      </font>
    </dxf>
    <dxf>
      <font>
        <color theme="0"/>
      </font>
    </dxf>
    <dxf>
      <font>
        <b/>
        <i val="0"/>
      </font>
    </dxf>
  </dxfs>
  <tableStyles count="1" defaultTableStyle="TableStyleMedium2" defaultPivotStyle="PivotStyleLight16">
    <tableStyle name="Table Style 1" pivot="0" count="1">
      <tableStyleElement type="secondRowStripe" dxfId="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33</xdr:row>
      <xdr:rowOff>9525</xdr:rowOff>
    </xdr:from>
    <xdr:to>
      <xdr:col>0</xdr:col>
      <xdr:colOff>571500</xdr:colOff>
      <xdr:row>36</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7143750"/>
          <a:ext cx="561975" cy="561975"/>
        </a:xfrm>
        <a:prstGeom prst="rect">
          <a:avLst/>
        </a:prstGeom>
      </xdr:spPr>
    </xdr:pic>
    <xdr:clientData/>
  </xdr:twoCellAnchor>
  <xdr:twoCellAnchor editAs="oneCell">
    <xdr:from>
      <xdr:col>0</xdr:col>
      <xdr:colOff>0</xdr:colOff>
      <xdr:row>43</xdr:row>
      <xdr:rowOff>171450</xdr:rowOff>
    </xdr:from>
    <xdr:to>
      <xdr:col>8</xdr:col>
      <xdr:colOff>561933</xdr:colOff>
      <xdr:row>79</xdr:row>
      <xdr:rowOff>9525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210675"/>
          <a:ext cx="5438733" cy="6696075"/>
        </a:xfrm>
        <a:prstGeom prst="rect">
          <a:avLst/>
        </a:prstGeom>
      </xdr:spPr>
    </xdr:pic>
    <xdr:clientData/>
  </xdr:twoCellAnchor>
  <xdr:twoCellAnchor>
    <xdr:from>
      <xdr:col>0</xdr:col>
      <xdr:colOff>285750</xdr:colOff>
      <xdr:row>52</xdr:row>
      <xdr:rowOff>0</xdr:rowOff>
    </xdr:from>
    <xdr:to>
      <xdr:col>4</xdr:col>
      <xdr:colOff>600075</xdr:colOff>
      <xdr:row>54</xdr:row>
      <xdr:rowOff>104775</xdr:rowOff>
    </xdr:to>
    <xdr:sp macro="" textlink="">
      <xdr:nvSpPr>
        <xdr:cNvPr id="5" name="Rectangle 4"/>
        <xdr:cNvSpPr/>
      </xdr:nvSpPr>
      <xdr:spPr>
        <a:xfrm>
          <a:off x="285750" y="10753725"/>
          <a:ext cx="2752725" cy="4857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495300</xdr:colOff>
      <xdr:row>60</xdr:row>
      <xdr:rowOff>152400</xdr:rowOff>
    </xdr:from>
    <xdr:to>
      <xdr:col>8</xdr:col>
      <xdr:colOff>238125</xdr:colOff>
      <xdr:row>63</xdr:row>
      <xdr:rowOff>47625</xdr:rowOff>
    </xdr:to>
    <xdr:sp macro="" textlink="">
      <xdr:nvSpPr>
        <xdr:cNvPr id="6" name="Rectangle 5"/>
        <xdr:cNvSpPr/>
      </xdr:nvSpPr>
      <xdr:spPr>
        <a:xfrm>
          <a:off x="2324100" y="12430125"/>
          <a:ext cx="2790825" cy="4667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clientData/>
  </xdr:twoCellAnchor>
</xdr:wsDr>
</file>

<file path=xl/queryTables/queryTable1.xml><?xml version="1.0" encoding="utf-8"?>
<queryTable xmlns="http://schemas.openxmlformats.org/spreadsheetml/2006/main" name="scoutingNotes_1"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Z28"/>
  <sheetViews>
    <sheetView zoomScaleNormal="100" workbookViewId="0">
      <selection activeCell="D2" sqref="D2:G2"/>
    </sheetView>
  </sheetViews>
  <sheetFormatPr defaultRowHeight="15" x14ac:dyDescent="0.25"/>
  <cols>
    <col min="9" max="9" width="9.140625" customWidth="1"/>
    <col min="10" max="10" width="8.28515625" customWidth="1"/>
  </cols>
  <sheetData>
    <row r="1" spans="1:26" s="96" customFormat="1" ht="20.25" thickBot="1" x14ac:dyDescent="0.35">
      <c r="A1" s="140" t="s">
        <v>19</v>
      </c>
      <c r="B1" s="140"/>
      <c r="C1" s="140"/>
      <c r="D1" s="95">
        <v>2338</v>
      </c>
      <c r="E1" s="95" t="str">
        <f>IF(ISTEXT(D1),"Error: team NUMBER, ya silly goof","")</f>
        <v/>
      </c>
      <c r="F1" s="95"/>
      <c r="G1" s="95"/>
      <c r="H1" s="96" t="str">
        <f>HYPERLINK("http://www.thebluealliance.com/team/"&amp;D1,"Open on TBA")</f>
        <v>Open on TBA</v>
      </c>
      <c r="J1" s="96" t="str">
        <f>HYPERLINK("C:\Users\Evan\Pictures\"&amp;D1&amp;".jpg","Open picture")</f>
        <v>Open picture</v>
      </c>
      <c r="L1" s="97"/>
      <c r="M1" s="97"/>
      <c r="N1" s="97"/>
      <c r="O1" s="97"/>
      <c r="P1" s="97"/>
      <c r="Q1" s="97"/>
      <c r="R1" s="97"/>
    </row>
    <row r="2" spans="1:26" s="35" customFormat="1" ht="16.5" customHeight="1" thickTop="1" x14ac:dyDescent="0.25">
      <c r="A2" s="141" t="s">
        <v>20</v>
      </c>
      <c r="B2" s="141"/>
      <c r="C2" s="141"/>
      <c r="D2" s="142" t="str">
        <f>IFERROR(IF(D1=0,"",PROPER(VLOOKUP(D1,'Pre Scouting'!$A$2:$G$101,2,FALSE))),"invalid team #")</f>
        <v>Gear It Forward</v>
      </c>
      <c r="E2" s="142"/>
      <c r="F2" s="142"/>
      <c r="G2" s="142"/>
      <c r="H2" s="127" t="s">
        <v>25</v>
      </c>
      <c r="I2" s="132" t="str">
        <f>CONCATENATE(IFERROR(VLOOKUP(D1,'Pit Scouting'!A1:Q108,17,FALSE),""),"   ",IFERROR(INDEX('Notes Dump'!B1:B1200, SMALL(INDEX(($D$1='Notes Dump'!$A$1:$A$1990)*(MATCH(ROW('Notes Dump'!$A$1:$A$1990), ROW('Notes Dump'!$A$1:$A$1990)))+('Team Lookup'!$D$1&lt;&gt;'Notes Dump'!$A$1:$A$1990)*1048577, 0, 0), ROW(AF1))),""), "   ",   IFERROR(INDEX('Notes Dump'!B1:B1200, SMALL(INDEX(($D$1='Notes Dump'!$A$1:$A$1990)*(MATCH(ROW('Notes Dump'!$A$1:$A$1990), ROW('Notes Dump'!$A$1:$A$1990)))+('Team Lookup'!$D$1&lt;&gt;'Notes Dump'!$A$1:$A$1990)*1048577, 0, 0), ROW(AF2))),""),"   ",    IFERROR(INDEX('Notes Dump'!B1:B1200, SMALL(INDEX(($D$1='Notes Dump'!$A$1:$A$1990)*(MATCH(ROW('Notes Dump'!$A$1:$A$1990), ROW('Notes Dump'!$A$1:$A$1990)))+('Team Lookup'!$D$1&lt;&gt;'Notes Dump'!$A$1:$A$1990)*1048577, 0, 0), ROW(AF3))),""),"   ",    IFERROR(INDEX('Notes Dump'!B1:B1200, SMALL(INDEX(($D$1='Notes Dump'!$A$1:$A$1990)*(MATCH(ROW('Notes Dump'!$A$1:$A$1990), ROW('Notes Dump'!$A$1:$A$1990)))+('Team Lookup'!$D$1&lt;&gt;'Notes Dump'!$A$1:$A$1990)*1048577, 0, 0), ROW(AF4))),""), "   ",   IFERROR(INDEX('Notes Dump'!B1:B1200, SMALL(INDEX(($D$1='Notes Dump'!$A$1:$A$1990)*(MATCH(ROW('Notes Dump'!$A$1:$A$1990), ROW('Notes Dump'!$A$1:$A$1990)))+('Team Lookup'!$D$1&lt;&gt;'Notes Dump'!$A$1:$A$1990)*1048577, 0, 0), ROW(AF6))),""), "   ",   IFERROR(INDEX('Notes Dump'!B1:B1200, SMALL(INDEX(($D$1='Notes Dump'!$A$1:$A$1990)*(MATCH(ROW('Notes Dump'!$A$1:$A$1990), ROW('Notes Dump'!$A$1:$A$1990)))+('Team Lookup'!$D$1&lt;&gt;'Notes Dump'!$A$1:$A$1990)*1048577, 0, 0), ROW(AF7))),""), "   ",   IFERROR(INDEX('Notes Dump'!B1:B1200, SMALL(INDEX(($D$1='Notes Dump'!$A$1:$A$1990)*(MATCH(ROW('Notes Dump'!$A$1:$A$1990), ROW('Notes Dump'!$A$1:$A$1990)))+('Team Lookup'!$D$1&lt;&gt;'Notes Dump'!$A$1:$A$1990)*1048577, 0, 0), ROW(AF8))),""), "   ",   IFERROR(INDEX('Notes Dump'!B1:B1200, SMALL(INDEX(($D$1='Notes Dump'!$A$1:$A$1990)*(MATCH(ROW('Notes Dump'!$A$1:$A$1990), ROW('Notes Dump'!$A$1:$A$1990)))+('Team Lookup'!$D$1&lt;&gt;'Notes Dump'!$A$1:$A$1990)*1048577, 0, 0), ROW(AF9))),""), "   ",   IFERROR(INDEX('Notes Dump'!B1:B1200, SMALL(INDEX(($D$1='Notes Dump'!$A$1:$A$1990)*(MATCH(ROW('Notes Dump'!$A$1:$A$1990), ROW('Notes Dump'!$A$1:$A$1990)))+('Team Lookup'!$D$1&lt;&gt;'Notes Dump'!$A$1:$A$1990)*1048577, 0, 0), ROW(AF10))),""), "   ",   IFERROR(INDEX('Notes Dump'!B1:B1200, SMALL(INDEX(($D$1='Notes Dump'!$A$1:$A$1990)*(MATCH(ROW('Notes Dump'!$A$1:$A$1990), ROW('Notes Dump'!$A$1:$A$1990)))+('Team Lookup'!$D$1&lt;&gt;'Notes Dump'!$A$1:$A$1990)*1048577, 0, 0), ROW(AF11))),""), "   ",   IFERROR(INDEX('Notes Dump'!B1:B1200, SMALL(INDEX(($D$1='Notes Dump'!$A$1:$A$1990)*(MATCH(ROW('Notes Dump'!$A$1:$A$1990), ROW('Notes Dump'!$A$1:$A$1990)))+('Team Lookup'!$D$1&lt;&gt;'Notes Dump'!$A$1:$A$1990)*1048577, 0, 0), ROW(AF12))),""), "   ",   IFERROR(INDEX('Notes Dump'!B1:B1200, SMALL(INDEX(($D$1='Notes Dump'!$A$1:$A$1990)*(MATCH(ROW('Notes Dump'!$A$1:$A$1990), ROW('Notes Dump'!$A$1:$A$1990)))+('Team Lookup'!$D$1&lt;&gt;'Notes Dump'!$A$1:$A$1990)*1048577, 0, 0), ROW(AF13))),""), "   ",   IFERROR(INDEX('Notes Dump'!B1:B1200, SMALL(INDEX(($D$1='Notes Dump'!$A$1:$A$1990)*(MATCH(ROW('Notes Dump'!$A$1:$A$1990), ROW('Notes Dump'!$A$1:$A$1990)))+('Team Lookup'!$D$1&lt;&gt;'Notes Dump'!$A$1:$A$1990)*1048577, 0, 0), ROW(AF14))),""), "   ",   IFERROR(INDEX('Notes Dump'!B1:B1200, SMALL(INDEX(($D$1='Notes Dump'!$A$1:$A$1990)*(MATCH(ROW('Notes Dump'!$A$1:$A$1990), ROW('Notes Dump'!$A$1:$A$1990)))+('Team Lookup'!$D$1&lt;&gt;'Notes Dump'!$A$1:$A$1990)*1048577, 0, 0), ROW(AF15))),""), "   ",   IFERROR(INDEX('Notes Dump'!B1:B1200, SMALL(INDEX(($D$1='Notes Dump'!$A$1:$A$1990)*(MATCH(ROW('Notes Dump'!$A$1:$A$1990), ROW('Notes Dump'!$A$1:$A$1990)))+('Team Lookup'!$D$1&lt;&gt;'Notes Dump'!$A$1:$A$1990)*1048577, 0, 0), ROW(AF16))),""), "   ",   IFERROR(INDEX('Notes Dump'!B1:B1200, SMALL(INDEX(($D$1='Notes Dump'!$A$1:$A$1990)*(MATCH(ROW('Notes Dump'!$A$1:$A$1990), ROW('Notes Dump'!$A$1:$A$1990)))+('Team Lookup'!$D$1&lt;&gt;'Notes Dump'!$A$1:$A$1990)*1048577, 0, 0), ROW(AF17))),""),"  ", IFERROR(INDEX('Notes Dump'!B1:B1200, SMALL(INDEX(($D$1='Notes Dump'!$A$1:$A$1990)*(MATCH(ROW('Notes Dump'!$A$1:$A$1990), ROW('Notes Dump'!$A$1:$A$1990)))+('Team Lookup'!$D$1&lt;&gt;'Notes Dump'!$A$1:$A$1990)*1048577, 0, 0), ROW(AF18))),""), "   ",   IFERROR(INDEX('Notes Dump'!B1:B1200, SMALL(INDEX(($D$1='Notes Dump'!$A$1:$A$1990)*(MATCH(ROW('Notes Dump'!$A$1:$A$1990), ROW('Notes Dump'!$A$1:$A$1990)))+('Team Lookup'!$D$1&lt;&gt;'Notes Dump'!$A$1:$A$1990)*1048577, 0, 0), ROW(AF19))),""),"   ",  IFERROR(INDEX('Notes Dump'!B1:B1200, SMALL(INDEX(($D$1='Notes Dump'!$A$1:$A$1990)*(MATCH(ROW('Notes Dump'!$A$1:$A$1990), ROW('Notes Dump'!$A$1:$A$1990)))+('Team Lookup'!$D$1&lt;&gt;'Notes Dump'!$A$1:$A$1990)*1048577, 0, 0), ROW(AF20))),""), "   ",   IFERROR(INDEX('Notes Dump'!B1:B1200, SMALL(INDEX(($D$1='Notes Dump'!$A$1:$A$1990)*(MATCH(ROW('Notes Dump'!$A$1:$A$1990), ROW('Notes Dump'!$A$1:$A$1990)))+('Team Lookup'!$D$1&lt;&gt;'Notes Dump'!$A$1:$A$1990)*1048577, 0, 0), ROW(AF21))),""),"   ",  IFERROR(INDEX('Notes Dump'!B1:B1200, SMALL(INDEX(($D$1='Notes Dump'!$A$1:$A$1990)*(MATCH(ROW('Notes Dump'!$A$1:$A$1990), ROW('Notes Dump'!$A$1:$A$1990)))+('Team Lookup'!$D$1&lt;&gt;'Notes Dump'!$A$1:$A$1990)*1048577, 0, 0), ROW(#REF!))),""), "   ",   IFERROR(INDEX('Notes Dump'!B1:B1200, SMALL(INDEX(($D$1='Notes Dump'!$A$1:$A$1990)*(MATCH(ROW('Notes Dump'!$A$1:$A$1990), ROW('Notes Dump'!$A$1:$A$1990)))+('Team Lookup'!$D$1&lt;&gt;'Notes Dump'!$A$1:$A$1990)*1048577, 0, 0), ROW(AF22))),""),"   ",  IFERROR(INDEX('Notes Dump'!B1:B1200, SMALL(INDEX(($D$1='Notes Dump'!$A$1:$A$1990)*(MATCH(ROW('Notes Dump'!$A$1:$A$1990), ROW('Notes Dump'!$A$1:$A$1990)))+('Team Lookup'!$D$1&lt;&gt;'Notes Dump'!$A$1:$A$1990)*1048577, 0, 0), ROW(AF23))),""), "   ",   IFERROR(INDEX('Notes Dump'!B1:B1200, SMALL(INDEX(($D$1='Notes Dump'!$A$1:$A$1990)*(MATCH(ROW('Notes Dump'!$A$1:$A$1990), ROW('Notes Dump'!$A$1:$A$1990)))+('Team Lookup'!$D$1&lt;&gt;'Notes Dump'!$A$1:$A$1990)*1048577, 0, 0), ROW(AF24))),""),"   ",   )</f>
        <v xml:space="preserve">notes in pit scouting will show up first in the box   notes imported into "notes dump" from the app will show up second.                                                                       </v>
      </c>
      <c r="J2" s="132"/>
      <c r="K2" s="132"/>
      <c r="L2" s="132"/>
      <c r="M2" s="132"/>
      <c r="N2" s="132"/>
      <c r="O2" s="132"/>
      <c r="P2" s="132"/>
      <c r="Q2" s="132"/>
      <c r="R2" s="132"/>
    </row>
    <row r="3" spans="1:26" s="36" customFormat="1" ht="16.5" customHeight="1" x14ac:dyDescent="0.25">
      <c r="A3" s="143" t="s">
        <v>21</v>
      </c>
      <c r="B3" s="143"/>
      <c r="C3" s="143"/>
      <c r="D3" s="144" t="str">
        <f>IFERROR(IF($D$1=0,"",VLOOKUP($D$1,'Pre Scouting'!$A$2:$K$101,7)),"unavailable")</f>
        <v>unavailable</v>
      </c>
      <c r="E3" s="144"/>
      <c r="F3" s="144"/>
      <c r="G3" s="144"/>
      <c r="H3" s="94"/>
      <c r="I3" s="133"/>
      <c r="J3" s="133"/>
      <c r="K3" s="133"/>
      <c r="L3" s="133"/>
      <c r="M3" s="133"/>
      <c r="N3" s="133"/>
      <c r="O3" s="133"/>
      <c r="P3" s="133"/>
      <c r="Q3" s="133"/>
      <c r="R3" s="133"/>
    </row>
    <row r="4" spans="1:26" s="98" customFormat="1" ht="16.5" customHeight="1" x14ac:dyDescent="0.25">
      <c r="A4" s="139" t="s">
        <v>22</v>
      </c>
      <c r="B4" s="139"/>
      <c r="C4" s="139"/>
      <c r="D4" s="135" t="str">
        <f>IFERROR(IF($D$1=0,"",IF(VLOOKUP($D$1,'Pit Scouting'!$A$3:$Q$102,3,TRUE)=0, "unavailable", VLOOKUP($D$1,'Pit Scouting'!$A$3:$Q$102,3,TRUE))),"invalid team #")</f>
        <v>Stacking with can</v>
      </c>
      <c r="E4" s="135"/>
      <c r="F4" s="135"/>
      <c r="G4" s="135"/>
      <c r="H4" s="128"/>
      <c r="I4" s="133"/>
      <c r="J4" s="133"/>
      <c r="K4" s="133"/>
      <c r="L4" s="133"/>
      <c r="M4" s="133"/>
      <c r="N4" s="133"/>
      <c r="O4" s="133"/>
      <c r="P4" s="133"/>
      <c r="Q4" s="133"/>
      <c r="R4" s="133"/>
    </row>
    <row r="5" spans="1:26" s="98" customFormat="1" ht="16.5" customHeight="1" thickBot="1" x14ac:dyDescent="0.3">
      <c r="A5" s="130" t="s">
        <v>184</v>
      </c>
      <c r="B5" s="131">
        <f>((H23*(1+(Config!G18/10)))+(O23*(1+(Config!G19/10)))+(W23*(1+(Config!G21/10)))+(V23*(1+(Config!G20/10))))</f>
        <v>147.98599999999999</v>
      </c>
      <c r="C5" s="129" t="s">
        <v>209</v>
      </c>
      <c r="D5" s="126">
        <f>IFERROR(VLOOKUP(D1,'Pre Scouting'!A1:J101,6,),"")</f>
        <v>0</v>
      </c>
      <c r="E5" s="125" t="s">
        <v>23</v>
      </c>
      <c r="F5" s="126">
        <f>IFERROR(VLOOKUP(D1,'Pre Scouting'!A1:J101,8,FALSE),"")</f>
        <v>0</v>
      </c>
      <c r="G5" s="126"/>
      <c r="H5" s="125"/>
      <c r="I5" s="134"/>
      <c r="J5" s="134"/>
      <c r="K5" s="134"/>
      <c r="L5" s="134"/>
      <c r="M5" s="134"/>
      <c r="N5" s="134"/>
      <c r="O5" s="134"/>
      <c r="P5" s="134"/>
      <c r="Q5" s="134"/>
      <c r="R5" s="134"/>
    </row>
    <row r="6" spans="1:26" s="99" customFormat="1" ht="28.5" customHeight="1" thickTop="1" thickBot="1" x14ac:dyDescent="0.25">
      <c r="A6" s="100" t="s">
        <v>10</v>
      </c>
      <c r="B6" s="101" t="str">
        <f>Config!$B$4</f>
        <v>Auto Tote Success</v>
      </c>
      <c r="C6" s="101" t="str">
        <f>Config!$B$5</f>
        <v>Auto Tote Miss NYI</v>
      </c>
      <c r="D6" s="101" t="str">
        <f>Config!$B$6</f>
        <v>Auto Stack Success</v>
      </c>
      <c r="E6" s="101" t="str">
        <f>Config!$B$7</f>
        <v>Auto Stack Miss NYI</v>
      </c>
      <c r="F6" s="101" t="str">
        <f>Config!$B$8</f>
        <v>Auto Can Success</v>
      </c>
      <c r="G6" s="101" t="str">
        <f>Config!$B$9</f>
        <v>Auto Can Miss NYI</v>
      </c>
      <c r="H6" s="101" t="str">
        <f>Config!$B$10</f>
        <v>Tele Tote Miss NYI</v>
      </c>
      <c r="I6" s="101" t="str">
        <f>Config!$B$11</f>
        <v>Tele Tote 1</v>
      </c>
      <c r="J6" s="101" t="str">
        <f>Config!$B$12</f>
        <v>Tele Tote 2</v>
      </c>
      <c r="K6" s="101" t="str">
        <f>Config!$B$13</f>
        <v>Tele Tote 3</v>
      </c>
      <c r="L6" s="102" t="str">
        <f>Config!$B14</f>
        <v>Tele Tote 4</v>
      </c>
      <c r="M6" s="102" t="str">
        <f>Config!$B15</f>
        <v>Tele Tote 5</v>
      </c>
      <c r="N6" s="103" t="str">
        <f>Config!$B16</f>
        <v>Tele Tote 6</v>
      </c>
      <c r="O6" s="102" t="str">
        <f>Config!$B17</f>
        <v>Tele Can Miss NYI</v>
      </c>
      <c r="P6" s="102" t="str">
        <f>Config!$B18</f>
        <v>Tele Can 1</v>
      </c>
      <c r="Q6" s="103" t="str">
        <f>Config!$B19</f>
        <v>Tele Can 2</v>
      </c>
      <c r="R6" s="102" t="str">
        <f>Config!$B20</f>
        <v>Tele Can 3</v>
      </c>
      <c r="S6" s="102" t="str">
        <f>Config!$B21</f>
        <v>Tele Can 4</v>
      </c>
      <c r="T6" s="102" t="str">
        <f>Config!$B22</f>
        <v>Tele Can 5</v>
      </c>
      <c r="U6" s="102" t="str">
        <f>Config!$B23</f>
        <v>Tele Can 6</v>
      </c>
      <c r="V6" s="102" t="str">
        <f>Config!B24</f>
        <v>Noodle in Can</v>
      </c>
      <c r="W6" s="102" t="str">
        <f>Config!B25</f>
        <v>Stacks Wrecked</v>
      </c>
      <c r="X6" s="104" t="s">
        <v>192</v>
      </c>
      <c r="Y6" s="105" t="s">
        <v>194</v>
      </c>
      <c r="Z6" s="105" t="s">
        <v>193</v>
      </c>
    </row>
    <row r="7" spans="1:26" ht="15.75" thickTop="1" x14ac:dyDescent="0.25">
      <c r="A7" s="90">
        <f>INDEX('Scouting Data Dump'!$B$1:$B$1990, SMALL(INDEX(($D$1='Scouting Data Dump'!$A$1:$A$1990)*(MATCH(ROW('Scouting Data Dump'!$A$1:$A$1990), ROW('Scouting Data Dump'!$A$1:$A$1990)))+('Team Lookup'!$D$1&lt;&gt;'Scouting Data Dump'!$A$1:$A$1990)*1048577, 0, 0), ROW(D1)))</f>
        <v>1</v>
      </c>
      <c r="B7" s="33">
        <f>IFERROR(INDEX('Scouting Data Dump'!$D$1:$D$1990, SMALL(INDEX(($D$1='Scouting Data Dump'!$A$1:$A$1990)*(MATCH(ROW('Scouting Data Dump'!$A$1:$A$1990), ROW('Scouting Data Dump'!$A$1:$A$1990)))+('Team Lookup'!$D$1&lt;&gt;'Scouting Data Dump'!$A$1:$A$1990)*1048577, 0, 0), ROW(D1))),"")</f>
        <v>3</v>
      </c>
      <c r="C7" s="91">
        <f>IFERROR(INDEX('Scouting Data Dump'!$C$1:$C$1990, SMALL(INDEX(($D$1='Scouting Data Dump'!$A$1:$A$1990)*(MATCH(ROW('Scouting Data Dump'!$A$1:$A$1990), ROW('Scouting Data Dump'!$A$1:$A$1990)))+('Team Lookup'!$D$1&lt;&gt;'Scouting Data Dump'!$A$1:$A$1990)*1048577, 0, 0), ROW(E1))),"")</f>
        <v>0</v>
      </c>
      <c r="D7" s="37">
        <f>IFERROR(INDEX('Scouting Data Dump'!$F$1:$F$1990, SMALL(INDEX(($D$1='Scouting Data Dump'!$A$1:$A$1990)*(MATCH(ROW('Scouting Data Dump'!$A$1:$A$1990), ROW('Scouting Data Dump'!$A$1:$A$1990)))+('Team Lookup'!$D$1&lt;&gt;'Scouting Data Dump'!$A$1:$A$1990)*1048577, 0, 0), ROW(F1))),"")</f>
        <v>3</v>
      </c>
      <c r="E7" s="91">
        <f>IFERROR(INDEX('Scouting Data Dump'!$E$1:$E$1990, SMALL(INDEX(($D$1='Scouting Data Dump'!$A$1:$A$1990)*(MATCH(ROW('Scouting Data Dump'!$A$1:$A$1990), ROW('Scouting Data Dump'!$A$1:$A$1990)))+('Team Lookup'!$D$1&lt;&gt;'Scouting Data Dump'!$A$1:$A$1990)*1048577, 0, 0), ROW(G1))),"")</f>
        <v>0</v>
      </c>
      <c r="F7" s="37">
        <f>IFERROR(INDEX('Scouting Data Dump'!$H$1:$H$1990, SMALL(INDEX(($D$1='Scouting Data Dump'!$A$1:$A$1990)*(MATCH(ROW('Scouting Data Dump'!$A$1:$A$1990), ROW('Scouting Data Dump'!$A$1:$A$1990)))+('Team Lookup'!$D$1&lt;&gt;'Scouting Data Dump'!$A$1:$A$1990)*1048577, 0, 0), ROW(H1))),"")</f>
        <v>3</v>
      </c>
      <c r="G7" s="92">
        <f>IFERROR(INDEX('Scouting Data Dump'!$G$1:$G$1990, SMALL(INDEX(($D$1='Scouting Data Dump'!$A$1:$A$1990)*(MATCH(ROW('Scouting Data Dump'!$A$1:$A$1990), ROW('Scouting Data Dump'!$A$1:$A$1990)))+('Team Lookup'!$D$1&lt;&gt;'Scouting Data Dump'!$A$1:$A$1990)*1048577, 0, 0), ROW(I1))),"")</f>
        <v>1</v>
      </c>
      <c r="H7" s="91">
        <f>IFERROR(INDEX('Scouting Data Dump'!$I$1:$I$1990, SMALL(INDEX(($D$1='Scouting Data Dump'!$A$1:$A$1990)*(MATCH(ROW('Scouting Data Dump'!$A$1:$A$1990), ROW('Scouting Data Dump'!$A$1:$A$1990)))+('Team Lookup'!$D$1&lt;&gt;'Scouting Data Dump'!$A$1:$A$1990)*1048577, 0, 0), ROW(J1))),"")</f>
        <v>1</v>
      </c>
      <c r="I7" s="37">
        <f>IFERROR(INDEX('Scouting Data Dump'!$J$1:$J$1990, SMALL(INDEX(($D$1='Scouting Data Dump'!$A$1:$A$1990)*(MATCH(ROW('Scouting Data Dump'!$A$1:$A$1990), ROW('Scouting Data Dump'!$A$1:$A$1990)))+('Team Lookup'!$D$1&lt;&gt;'Scouting Data Dump'!$A$1:$A$1990)*1048577, 0, 0), ROW(K1))),"")</f>
        <v>1</v>
      </c>
      <c r="J7" s="37">
        <f>IFERROR(INDEX('Scouting Data Dump'!$K$1:$K$1990, SMALL(INDEX(($D$1='Scouting Data Dump'!$A$1:$A$1990)*(MATCH(ROW('Scouting Data Dump'!$A$1:$A$1990), ROW('Scouting Data Dump'!$A$1:$A$1990)))+('Team Lookup'!$D$1&lt;&gt;'Scouting Data Dump'!$A$1:$A$1990)*1048577, 0, 0), ROW(L1))),"")</f>
        <v>2</v>
      </c>
      <c r="K7" s="37">
        <f>IFERROR(INDEX('Scouting Data Dump'!$L$1:$L$1990, SMALL(INDEX(($D$1='Scouting Data Dump'!$A$1:$A$1990)*(MATCH(ROW('Scouting Data Dump'!$A$1:$A$1990), ROW('Scouting Data Dump'!$A$1:$A$1990)))+('Team Lookup'!$D$1&lt;&gt;'Scouting Data Dump'!$A$1:$A$1990)*1048577, 0, 0), ROW(M1))),"")</f>
        <v>1</v>
      </c>
      <c r="L7" s="37">
        <f>IFERROR(INDEX('Scouting Data Dump'!$M$1:$M$1990, SMALL(INDEX(($D$1='Scouting Data Dump'!$A$1:$A$1990)*(MATCH(ROW('Scouting Data Dump'!$A$1:$A$1990), ROW('Scouting Data Dump'!$A$1:$A$1990)))+('Team Lookup'!$D$1&lt;&gt;'Scouting Data Dump'!$A$1:$A$1990)*1048577, 0, 0), ROW(N1))),"")</f>
        <v>3</v>
      </c>
      <c r="M7" s="37">
        <f>IFERROR(INDEX('Scouting Data Dump'!$N$1:$N$1990, SMALL(INDEX(($D$1='Scouting Data Dump'!$A$1:$A$1990)*(MATCH(ROW('Scouting Data Dump'!$A$1:$A$1990), ROW('Scouting Data Dump'!$A$1:$A$1990)))+('Team Lookup'!$D$1&lt;&gt;'Scouting Data Dump'!$A$1:$A$1990)*1048577, 0, 0), ROW(O1))),"")</f>
        <v>1</v>
      </c>
      <c r="N7" s="52">
        <f>IFERROR(INDEX('Scouting Data Dump'!$O$1:$O$1990, SMALL(INDEX(($D$1='Scouting Data Dump'!$A$1:$A$1990)*(MATCH(ROW('Scouting Data Dump'!$A$1:$A$1990), ROW('Scouting Data Dump'!$A$1:$A$1990)))+('Team Lookup'!$D$1&lt;&gt;'Scouting Data Dump'!$A$1:$A$1990)*1048577, 0, 0), ROW(P1))),"")</f>
        <v>1</v>
      </c>
      <c r="O7" s="91">
        <f>IFERROR(INDEX('Scouting Data Dump'!$P$1:$P$1990, SMALL(INDEX(($D$1='Scouting Data Dump'!$A$1:$A$1990)*(MATCH(ROW('Scouting Data Dump'!$A$1:$A$1990), ROW('Scouting Data Dump'!$A$1:$A$1990)))+('Team Lookup'!$D$1&lt;&gt;'Scouting Data Dump'!$A$1:$A$1990)*1048577, 0, 0), ROW(P1))),"")</f>
        <v>0</v>
      </c>
      <c r="P7" s="37">
        <f>IFERROR(INDEX('Scouting Data Dump'!$Q$1:$Q$1990, SMALL(INDEX(($D$1='Scouting Data Dump'!$A$1:$A$1990)*(MATCH(ROW('Scouting Data Dump'!$A$1:$A$1990), ROW('Scouting Data Dump'!$A$1:$A$1990)))+('Team Lookup'!$D$1&lt;&gt;'Scouting Data Dump'!$A$1:$A$1990)*1048577, 0, 0), ROW(Q1))),"")</f>
        <v>0</v>
      </c>
      <c r="Q7" s="37">
        <f>IFERROR(INDEX('Scouting Data Dump'!$R$1:$R$1990, SMALL(INDEX(($D$1='Scouting Data Dump'!$A$1:$A$1990)*(MATCH(ROW('Scouting Data Dump'!$A$1:$A$1990), ROW('Scouting Data Dump'!$A$1:$A$1990)))+('Team Lookup'!$D$1&lt;&gt;'Scouting Data Dump'!$A$1:$A$1990)*1048577, 0, 0), ROW(R1))),"")</f>
        <v>1</v>
      </c>
      <c r="R7" s="37">
        <f>IFERROR(INDEX('Scouting Data Dump'!$S$1:$S$1990, SMALL(INDEX(($D$1='Scouting Data Dump'!$A$1:$A$1990)*(MATCH(ROW('Scouting Data Dump'!$A$1:$A$1990), ROW('Scouting Data Dump'!$A$1:$A$1990)))+('Team Lookup'!$D$1&lt;&gt;'Scouting Data Dump'!$A$1:$A$1990)*1048577, 0, 0), ROW(S1))),"")</f>
        <v>0</v>
      </c>
      <c r="S7" s="37">
        <f>IFERROR(INDEX('Scouting Data Dump'!$T$1:$T$1990, SMALL(INDEX(($D$1='Scouting Data Dump'!$A$1:$A$1990)*(MATCH(ROW('Scouting Data Dump'!$A$1:$A$1990), ROW('Scouting Data Dump'!$A$1:$A$1990)))+('Team Lookup'!$D$1&lt;&gt;'Scouting Data Dump'!$A$1:$A$1990)*1048577, 0, 0), ROW(T1))),"")</f>
        <v>2</v>
      </c>
      <c r="T7" s="37">
        <f>IFERROR(INDEX('Scouting Data Dump'!$U$1:$U$1990, SMALL(INDEX(($D$1='Scouting Data Dump'!$A$1:$A$1990)*(MATCH(ROW('Scouting Data Dump'!$A$1:$A$1990), ROW('Scouting Data Dump'!$A$1:$A$1990)))+('Team Lookup'!$D$1&lt;&gt;'Scouting Data Dump'!$A$1:$A$1990)*1048577, 0, 0), ROW(U1))),"")</f>
        <v>3</v>
      </c>
      <c r="U7" s="37">
        <f>IFERROR(INDEX('Scouting Data Dump'!$V$1:$V$1990, SMALL(INDEX(($D$1='Scouting Data Dump'!$A$1:$A$1990)*(MATCH(ROW('Scouting Data Dump'!$A$1:$A$1990), ROW('Scouting Data Dump'!$A$1:$A$1990)))+('Team Lookup'!$D$1&lt;&gt;'Scouting Data Dump'!$A$1:$A$1990)*1048577, 0, 0), ROW(V1))),"")</f>
        <v>3</v>
      </c>
      <c r="V7" s="53">
        <f>IFERROR(INDEX('Scouting Data Dump'!$W$1:$W$1990, SMALL(INDEX(($D$1='Scouting Data Dump'!$A$1:$A$1990)*(MATCH(ROW('Scouting Data Dump'!$A$1:$A$1990), ROW('Scouting Data Dump'!$A$1:$A$1990)))+('Team Lookup'!$D$1&lt;&gt;'Scouting Data Dump'!$A$1:$A$1990)*1048577, 0, 0), ROW(W1))),"")</f>
        <v>3</v>
      </c>
      <c r="W7" s="37">
        <f>IFERROR(INDEX('Scouting Data Dump'!$X$1:$X$1990, SMALL(INDEX(($D$1='Scouting Data Dump'!$A$1:$A$1990)*(MATCH(ROW('Scouting Data Dump'!$A$1:$A$1990), ROW('Scouting Data Dump'!$A$1:$A$1990)))+('Team Lookup'!$D$1&lt;&gt;'Scouting Data Dump'!$A$1:$A$1990)*1048577, 0, 0), ROW(X1))),"")</f>
        <v>1</v>
      </c>
      <c r="X7" s="37">
        <f>IFERROR(INDEX('Scouting Data Dump'!$Y$1:$Y$1990, SMALL(INDEX(($D$1='Scouting Data Dump'!$A$1:$A$1990)*(MATCH(ROW('Scouting Data Dump'!$A$1:$A$1990), ROW('Scouting Data Dump'!$A$1:$A$1990)))+('Team Lookup'!$D$1&lt;&gt;'Scouting Data Dump'!$A$1:$A$1990)*1048577, 0, 0), ROW(Y1))),"")</f>
        <v>3</v>
      </c>
      <c r="Y7" s="37">
        <f>IFERROR(INDEX('Scouting Data Dump'!$Z$1:$Z$1990, SMALL(INDEX(($D$1='Scouting Data Dump'!$A$1:$A$1990)*(MATCH(ROW('Scouting Data Dump'!$A$1:$A$1990), ROW('Scouting Data Dump'!$A$1:$A$1990)))+('Team Lookup'!$D$1&lt;&gt;'Scouting Data Dump'!$A$1:$A$1990)*1048577, 0, 0), ROW(Z1))),"")</f>
        <v>0</v>
      </c>
      <c r="Z7" s="37">
        <f>IFERROR(INDEX('Scouting Data Dump'!$AA$1:$AA$1990, SMALL(INDEX(($D$1='Scouting Data Dump'!$A$1:$A$1990)*(MATCH(ROW('Scouting Data Dump'!$A$1:$A$1990), ROW('Scouting Data Dump'!$A$1:$A$1990)))+('Team Lookup'!$D$1&lt;&gt;'Scouting Data Dump'!$A$1:$A$1990)*1048577, 0, 0), ROW(AA1))),"")</f>
        <v>1</v>
      </c>
    </row>
    <row r="8" spans="1:26" x14ac:dyDescent="0.25">
      <c r="A8" s="90">
        <f>INDEX('Scouting Data Dump'!$B$1:$B$1990, SMALL(INDEX(($D$1='Scouting Data Dump'!$A$1:$A$1990)*(MATCH(ROW('Scouting Data Dump'!$A$1:$A$1990), ROW('Scouting Data Dump'!$A$1:$A$1990)))+('Team Lookup'!$D$1&lt;&gt;'Scouting Data Dump'!$A$1:$A$1990)*1048577, 0, 0), ROW(D2)))</f>
        <v>2</v>
      </c>
      <c r="B8" s="33">
        <f>IFERROR(INDEX('Scouting Data Dump'!$D$1:$D$1990, SMALL(INDEX(($D$1='Scouting Data Dump'!$A$1:$A$1990)*(MATCH(ROW('Scouting Data Dump'!$A$1:$A$1990), ROW('Scouting Data Dump'!$A$1:$A$1990)))+('Team Lookup'!$D$1&lt;&gt;'Scouting Data Dump'!$A$1:$A$1990)*1048577, 0, 0), ROW(D2))),"")</f>
        <v>2</v>
      </c>
      <c r="C8" s="91">
        <f>IFERROR(INDEX('Scouting Data Dump'!$C$1:$C$1990, SMALL(INDEX(($D$1='Scouting Data Dump'!$A$1:$A$1990)*(MATCH(ROW('Scouting Data Dump'!$A$1:$A$1990), ROW('Scouting Data Dump'!$A$1:$A$1990)))+('Team Lookup'!$D$1&lt;&gt;'Scouting Data Dump'!$A$1:$A$1990)*1048577, 0, 0), ROW(E2))),"")</f>
        <v>0</v>
      </c>
      <c r="D8" s="37">
        <f>IFERROR(INDEX('Scouting Data Dump'!$F$1:$F$1990, SMALL(INDEX(($D$1='Scouting Data Dump'!$A$1:$A$1990)*(MATCH(ROW('Scouting Data Dump'!$A$1:$A$1990), ROW('Scouting Data Dump'!$A$1:$A$1990)))+('Team Lookup'!$D$1&lt;&gt;'Scouting Data Dump'!$A$1:$A$1990)*1048577, 0, 0), ROW(F2))),"")</f>
        <v>2</v>
      </c>
      <c r="E8" s="91">
        <f>IFERROR(INDEX('Scouting Data Dump'!$E$1:$E$1990, SMALL(INDEX(($D$1='Scouting Data Dump'!$A$1:$A$1990)*(MATCH(ROW('Scouting Data Dump'!$A$1:$A$1990), ROW('Scouting Data Dump'!$A$1:$A$1990)))+('Team Lookup'!$D$1&lt;&gt;'Scouting Data Dump'!$A$1:$A$1990)*1048577, 0, 0), ROW(G2))),"")</f>
        <v>0</v>
      </c>
      <c r="F8" s="37">
        <f>IFERROR(INDEX('Scouting Data Dump'!$H$1:$H$1990, SMALL(INDEX(($D$1='Scouting Data Dump'!$A$1:$A$1990)*(MATCH(ROW('Scouting Data Dump'!$A$1:$A$1990), ROW('Scouting Data Dump'!$A$1:$A$1990)))+('Team Lookup'!$D$1&lt;&gt;'Scouting Data Dump'!$A$1:$A$1990)*1048577, 0, 0), ROW(H2))),"")</f>
        <v>1</v>
      </c>
      <c r="G8" s="92">
        <f>IFERROR(INDEX('Scouting Data Dump'!$G$1:$G$1990, SMALL(INDEX(($D$1='Scouting Data Dump'!$A$1:$A$1990)*(MATCH(ROW('Scouting Data Dump'!$A$1:$A$1990), ROW('Scouting Data Dump'!$A$1:$A$1990)))+('Team Lookup'!$D$1&lt;&gt;'Scouting Data Dump'!$A$1:$A$1990)*1048577, 0, 0), ROW(I2))),"")</f>
        <v>1</v>
      </c>
      <c r="H8" s="91">
        <f>IFERROR(INDEX('Scouting Data Dump'!$I$1:$I$1990, SMALL(INDEX(($D$1='Scouting Data Dump'!$A$1:$A$1990)*(MATCH(ROW('Scouting Data Dump'!$A$1:$A$1990), ROW('Scouting Data Dump'!$A$1:$A$1990)))+('Team Lookup'!$D$1&lt;&gt;'Scouting Data Dump'!$A$1:$A$1990)*1048577, 0, 0), ROW(J2))),"")</f>
        <v>0</v>
      </c>
      <c r="I8" s="37">
        <f>IFERROR(INDEX('Scouting Data Dump'!$J$1:$J$1990, SMALL(INDEX(($D$1='Scouting Data Dump'!$A$1:$A$1990)*(MATCH(ROW('Scouting Data Dump'!$A$1:$A$1990), ROW('Scouting Data Dump'!$A$1:$A$1990)))+('Team Lookup'!$D$1&lt;&gt;'Scouting Data Dump'!$A$1:$A$1990)*1048577, 0, 0), ROW(K2))),"")</f>
        <v>1</v>
      </c>
      <c r="J8" s="37">
        <f>IFERROR(INDEX('Scouting Data Dump'!$K$1:$K$1990, SMALL(INDEX(($D$1='Scouting Data Dump'!$A$1:$A$1990)*(MATCH(ROW('Scouting Data Dump'!$A$1:$A$1990), ROW('Scouting Data Dump'!$A$1:$A$1990)))+('Team Lookup'!$D$1&lt;&gt;'Scouting Data Dump'!$A$1:$A$1990)*1048577, 0, 0), ROW(L2))),"")</f>
        <v>0</v>
      </c>
      <c r="K8" s="37">
        <f>IFERROR(INDEX('Scouting Data Dump'!$L$1:$L$1990, SMALL(INDEX(($D$1='Scouting Data Dump'!$A$1:$A$1990)*(MATCH(ROW('Scouting Data Dump'!$A$1:$A$1990), ROW('Scouting Data Dump'!$A$1:$A$1990)))+('Team Lookup'!$D$1&lt;&gt;'Scouting Data Dump'!$A$1:$A$1990)*1048577, 0, 0), ROW(M2))),"")</f>
        <v>2</v>
      </c>
      <c r="L8" s="37">
        <f>IFERROR(INDEX('Scouting Data Dump'!$M$1:$M$1990, SMALL(INDEX(($D$1='Scouting Data Dump'!$A$1:$A$1990)*(MATCH(ROW('Scouting Data Dump'!$A$1:$A$1990), ROW('Scouting Data Dump'!$A$1:$A$1990)))+('Team Lookup'!$D$1&lt;&gt;'Scouting Data Dump'!$A$1:$A$1990)*1048577, 0, 0), ROW(N2))),"")</f>
        <v>0</v>
      </c>
      <c r="M8" s="37">
        <f>IFERROR(INDEX('Scouting Data Dump'!$N$1:$N$1990, SMALL(INDEX(($D$1='Scouting Data Dump'!$A$1:$A$1990)*(MATCH(ROW('Scouting Data Dump'!$A$1:$A$1990), ROW('Scouting Data Dump'!$A$1:$A$1990)))+('Team Lookup'!$D$1&lt;&gt;'Scouting Data Dump'!$A$1:$A$1990)*1048577, 0, 0), ROW(O2))),"")</f>
        <v>1</v>
      </c>
      <c r="N8" s="52">
        <f>IFERROR(INDEX('Scouting Data Dump'!$O$1:$O$1990, SMALL(INDEX(($D$1='Scouting Data Dump'!$A$1:$A$1990)*(MATCH(ROW('Scouting Data Dump'!$A$1:$A$1990), ROW('Scouting Data Dump'!$A$1:$A$1990)))+('Team Lookup'!$D$1&lt;&gt;'Scouting Data Dump'!$A$1:$A$1990)*1048577, 0, 0), ROW(P2))),"")</f>
        <v>2</v>
      </c>
      <c r="O8" s="91">
        <f>IFERROR(INDEX('Scouting Data Dump'!$P$1:$P$1990, SMALL(INDEX(($D$1='Scouting Data Dump'!$A$1:$A$1990)*(MATCH(ROW('Scouting Data Dump'!$A$1:$A$1990), ROW('Scouting Data Dump'!$A$1:$A$1990)))+('Team Lookup'!$D$1&lt;&gt;'Scouting Data Dump'!$A$1:$A$1990)*1048577, 0, 0), ROW(P2))),"")</f>
        <v>0</v>
      </c>
      <c r="P8" s="37">
        <f>IFERROR(INDEX('Scouting Data Dump'!$Q$1:$Q$1990, SMALL(INDEX(($D$1='Scouting Data Dump'!$A$1:$A$1990)*(MATCH(ROW('Scouting Data Dump'!$A$1:$A$1990), ROW('Scouting Data Dump'!$A$1:$A$1990)))+('Team Lookup'!$D$1&lt;&gt;'Scouting Data Dump'!$A$1:$A$1990)*1048577, 0, 0), ROW(Q2))),"")</f>
        <v>0</v>
      </c>
      <c r="Q8" s="37">
        <f>IFERROR(INDEX('Scouting Data Dump'!$R$1:$R$1990, SMALL(INDEX(($D$1='Scouting Data Dump'!$A$1:$A$1990)*(MATCH(ROW('Scouting Data Dump'!$A$1:$A$1990), ROW('Scouting Data Dump'!$A$1:$A$1990)))+('Team Lookup'!$D$1&lt;&gt;'Scouting Data Dump'!$A$1:$A$1990)*1048577, 0, 0), ROW(R2))),"")</f>
        <v>1</v>
      </c>
      <c r="R8" s="37">
        <f>IFERROR(INDEX('Scouting Data Dump'!$S$1:$S$1990, SMALL(INDEX(($D$1='Scouting Data Dump'!$A$1:$A$1990)*(MATCH(ROW('Scouting Data Dump'!$A$1:$A$1990), ROW('Scouting Data Dump'!$A$1:$A$1990)))+('Team Lookup'!$D$1&lt;&gt;'Scouting Data Dump'!$A$1:$A$1990)*1048577, 0, 0), ROW(S2))),"")</f>
        <v>1</v>
      </c>
      <c r="S8" s="37">
        <f>IFERROR(INDEX('Scouting Data Dump'!$T$1:$T$1990, SMALL(INDEX(($D$1='Scouting Data Dump'!$A$1:$A$1990)*(MATCH(ROW('Scouting Data Dump'!$A$1:$A$1990), ROW('Scouting Data Dump'!$A$1:$A$1990)))+('Team Lookup'!$D$1&lt;&gt;'Scouting Data Dump'!$A$1:$A$1990)*1048577, 0, 0), ROW(T2))),"")</f>
        <v>3</v>
      </c>
      <c r="T8" s="37">
        <f>IFERROR(INDEX('Scouting Data Dump'!$U$1:$U$1990, SMALL(INDEX(($D$1='Scouting Data Dump'!$A$1:$A$1990)*(MATCH(ROW('Scouting Data Dump'!$A$1:$A$1990), ROW('Scouting Data Dump'!$A$1:$A$1990)))+('Team Lookup'!$D$1&lt;&gt;'Scouting Data Dump'!$A$1:$A$1990)*1048577, 0, 0), ROW(U2))),"")</f>
        <v>3</v>
      </c>
      <c r="U8" s="37">
        <f>IFERROR(INDEX('Scouting Data Dump'!$V$1:$V$1990, SMALL(INDEX(($D$1='Scouting Data Dump'!$A$1:$A$1990)*(MATCH(ROW('Scouting Data Dump'!$A$1:$A$1990), ROW('Scouting Data Dump'!$A$1:$A$1990)))+('Team Lookup'!$D$1&lt;&gt;'Scouting Data Dump'!$A$1:$A$1990)*1048577, 0, 0), ROW(V2))),"")</f>
        <v>1</v>
      </c>
      <c r="V8" s="53">
        <f>IFERROR(INDEX('Scouting Data Dump'!$W$1:$W$1990, SMALL(INDEX(($D$1='Scouting Data Dump'!$A$1:$A$1990)*(MATCH(ROW('Scouting Data Dump'!$A$1:$A$1990), ROW('Scouting Data Dump'!$A$1:$A$1990)))+('Team Lookup'!$D$1&lt;&gt;'Scouting Data Dump'!$A$1:$A$1990)*1048577, 0, 0), ROW(W2))),"")</f>
        <v>1</v>
      </c>
      <c r="W8" s="37">
        <f>IFERROR(INDEX('Scouting Data Dump'!$X$1:$X$1990, SMALL(INDEX(($D$1='Scouting Data Dump'!$A$1:$A$1990)*(MATCH(ROW('Scouting Data Dump'!$A$1:$A$1990), ROW('Scouting Data Dump'!$A$1:$A$1990)))+('Team Lookup'!$D$1&lt;&gt;'Scouting Data Dump'!$A$1:$A$1990)*1048577, 0, 0), ROW(X2))),"")</f>
        <v>1</v>
      </c>
      <c r="X8" s="37">
        <f>IFERROR(INDEX('Scouting Data Dump'!$Y$1:$Y$1990, SMALL(INDEX(($D$1='Scouting Data Dump'!$A$1:$A$1990)*(MATCH(ROW('Scouting Data Dump'!$A$1:$A$1990), ROW('Scouting Data Dump'!$A$1:$A$1990)))+('Team Lookup'!$D$1&lt;&gt;'Scouting Data Dump'!$A$1:$A$1990)*1048577, 0, 0), ROW(Y2))),"")</f>
        <v>3</v>
      </c>
      <c r="Y8" s="37">
        <f>IFERROR(INDEX('Scouting Data Dump'!$Z$1:$Z$1990, SMALL(INDEX(($D$1='Scouting Data Dump'!$A$1:$A$1990)*(MATCH(ROW('Scouting Data Dump'!$A$1:$A$1990), ROW('Scouting Data Dump'!$A$1:$A$1990)))+('Team Lookup'!$D$1&lt;&gt;'Scouting Data Dump'!$A$1:$A$1990)*1048577, 0, 0), ROW(Z2))),"")</f>
        <v>1</v>
      </c>
      <c r="Z8" s="37">
        <f>IFERROR(INDEX('Scouting Data Dump'!$AA$1:$AA$1990, SMALL(INDEX(($D$1='Scouting Data Dump'!$A$1:$A$1990)*(MATCH(ROW('Scouting Data Dump'!$A$1:$A$1990), ROW('Scouting Data Dump'!$A$1:$A$1990)))+('Team Lookup'!$D$1&lt;&gt;'Scouting Data Dump'!$A$1:$A$1990)*1048577, 0, 0), ROW(AA2))),"")</f>
        <v>3</v>
      </c>
    </row>
    <row r="9" spans="1:26" x14ac:dyDescent="0.25">
      <c r="A9" s="90" t="e">
        <f>INDEX('Scouting Data Dump'!$B$1:$B$1990, SMALL(INDEX(($D$1='Scouting Data Dump'!$A$1:$A$1990)*(MATCH(ROW('Scouting Data Dump'!$A$1:$A$1990), ROW('Scouting Data Dump'!$A$1:$A$1990)))+('Team Lookup'!$D$1&lt;&gt;'Scouting Data Dump'!$A$1:$A$1990)*1048577, 0, 0), ROW(D3)))</f>
        <v>#REF!</v>
      </c>
      <c r="B9" s="33" t="str">
        <f>IFERROR(INDEX('Scouting Data Dump'!$D$1:$D$1990, SMALL(INDEX(($D$1='Scouting Data Dump'!$A$1:$A$1990)*(MATCH(ROW('Scouting Data Dump'!$A$1:$A$1990), ROW('Scouting Data Dump'!$A$1:$A$1990)))+('Team Lookup'!$D$1&lt;&gt;'Scouting Data Dump'!$A$1:$A$1990)*1048577, 0, 0), ROW(D3))),"")</f>
        <v/>
      </c>
      <c r="C9" s="91" t="str">
        <f>IFERROR(INDEX('Scouting Data Dump'!$C$1:$C$1990, SMALL(INDEX(($D$1='Scouting Data Dump'!$A$1:$A$1990)*(MATCH(ROW('Scouting Data Dump'!$A$1:$A$1990), ROW('Scouting Data Dump'!$A$1:$A$1990)))+('Team Lookup'!$D$1&lt;&gt;'Scouting Data Dump'!$A$1:$A$1990)*1048577, 0, 0), ROW(E3))),"")</f>
        <v/>
      </c>
      <c r="D9" s="37" t="str">
        <f>IFERROR(INDEX('Scouting Data Dump'!$F$1:$F$1990, SMALL(INDEX(($D$1='Scouting Data Dump'!$A$1:$A$1990)*(MATCH(ROW('Scouting Data Dump'!$A$1:$A$1990), ROW('Scouting Data Dump'!$A$1:$A$1990)))+('Team Lookup'!$D$1&lt;&gt;'Scouting Data Dump'!$A$1:$A$1990)*1048577, 0, 0), ROW(F3))),"")</f>
        <v/>
      </c>
      <c r="E9" s="91" t="str">
        <f>IFERROR(INDEX('Scouting Data Dump'!$E$1:$E$1990, SMALL(INDEX(($D$1='Scouting Data Dump'!$A$1:$A$1990)*(MATCH(ROW('Scouting Data Dump'!$A$1:$A$1990), ROW('Scouting Data Dump'!$A$1:$A$1990)))+('Team Lookup'!$D$1&lt;&gt;'Scouting Data Dump'!$A$1:$A$1990)*1048577, 0, 0), ROW(G3))),"")</f>
        <v/>
      </c>
      <c r="F9" s="37" t="str">
        <f>IFERROR(INDEX('Scouting Data Dump'!$H$1:$H$1990, SMALL(INDEX(($D$1='Scouting Data Dump'!$A$1:$A$1990)*(MATCH(ROW('Scouting Data Dump'!$A$1:$A$1990), ROW('Scouting Data Dump'!$A$1:$A$1990)))+('Team Lookup'!$D$1&lt;&gt;'Scouting Data Dump'!$A$1:$A$1990)*1048577, 0, 0), ROW(H3))),"")</f>
        <v/>
      </c>
      <c r="G9" s="92" t="str">
        <f>IFERROR(INDEX('Scouting Data Dump'!$G$1:$G$1990, SMALL(INDEX(($D$1='Scouting Data Dump'!$A$1:$A$1990)*(MATCH(ROW('Scouting Data Dump'!$A$1:$A$1990), ROW('Scouting Data Dump'!$A$1:$A$1990)))+('Team Lookup'!$D$1&lt;&gt;'Scouting Data Dump'!$A$1:$A$1990)*1048577, 0, 0), ROW(I3))),"")</f>
        <v/>
      </c>
      <c r="H9" s="91" t="str">
        <f>IFERROR(INDEX('Scouting Data Dump'!$I$1:$I$1990, SMALL(INDEX(($D$1='Scouting Data Dump'!$A$1:$A$1990)*(MATCH(ROW('Scouting Data Dump'!$A$1:$A$1990), ROW('Scouting Data Dump'!$A$1:$A$1990)))+('Team Lookup'!$D$1&lt;&gt;'Scouting Data Dump'!$A$1:$A$1990)*1048577, 0, 0), ROW(J3))),"")</f>
        <v/>
      </c>
      <c r="I9" s="37" t="str">
        <f>IFERROR(INDEX('Scouting Data Dump'!$J$1:$J$1990, SMALL(INDEX(($D$1='Scouting Data Dump'!$A$1:$A$1990)*(MATCH(ROW('Scouting Data Dump'!$A$1:$A$1990), ROW('Scouting Data Dump'!$A$1:$A$1990)))+('Team Lookup'!$D$1&lt;&gt;'Scouting Data Dump'!$A$1:$A$1990)*1048577, 0, 0), ROW(K3))),"")</f>
        <v/>
      </c>
      <c r="J9" s="37" t="str">
        <f>IFERROR(INDEX('Scouting Data Dump'!$K$1:$K$1990, SMALL(INDEX(($D$1='Scouting Data Dump'!$A$1:$A$1990)*(MATCH(ROW('Scouting Data Dump'!$A$1:$A$1990), ROW('Scouting Data Dump'!$A$1:$A$1990)))+('Team Lookup'!$D$1&lt;&gt;'Scouting Data Dump'!$A$1:$A$1990)*1048577, 0, 0), ROW(L3))),"")</f>
        <v/>
      </c>
      <c r="K9" s="37" t="str">
        <f>IFERROR(INDEX('Scouting Data Dump'!$L$1:$L$1990, SMALL(INDEX(($D$1='Scouting Data Dump'!$A$1:$A$1990)*(MATCH(ROW('Scouting Data Dump'!$A$1:$A$1990), ROW('Scouting Data Dump'!$A$1:$A$1990)))+('Team Lookup'!$D$1&lt;&gt;'Scouting Data Dump'!$A$1:$A$1990)*1048577, 0, 0), ROW(M3))),"")</f>
        <v/>
      </c>
      <c r="L9" s="37" t="str">
        <f>IFERROR(INDEX('Scouting Data Dump'!$M$1:$M$1990, SMALL(INDEX(($D$1='Scouting Data Dump'!$A$1:$A$1990)*(MATCH(ROW('Scouting Data Dump'!$A$1:$A$1990), ROW('Scouting Data Dump'!$A$1:$A$1990)))+('Team Lookup'!$D$1&lt;&gt;'Scouting Data Dump'!$A$1:$A$1990)*1048577, 0, 0), ROW(N3))),"")</f>
        <v/>
      </c>
      <c r="M9" s="37" t="str">
        <f>IFERROR(INDEX('Scouting Data Dump'!$N$1:$N$1990, SMALL(INDEX(($D$1='Scouting Data Dump'!$A$1:$A$1990)*(MATCH(ROW('Scouting Data Dump'!$A$1:$A$1990), ROW('Scouting Data Dump'!$A$1:$A$1990)))+('Team Lookup'!$D$1&lt;&gt;'Scouting Data Dump'!$A$1:$A$1990)*1048577, 0, 0), ROW(O3))),"")</f>
        <v/>
      </c>
      <c r="N9" s="52" t="str">
        <f>IFERROR(INDEX('Scouting Data Dump'!$O$1:$O$1990, SMALL(INDEX(($D$1='Scouting Data Dump'!$A$1:$A$1990)*(MATCH(ROW('Scouting Data Dump'!$A$1:$A$1990), ROW('Scouting Data Dump'!$A$1:$A$1990)))+('Team Lookup'!$D$1&lt;&gt;'Scouting Data Dump'!$A$1:$A$1990)*1048577, 0, 0), ROW(P3))),"")</f>
        <v/>
      </c>
      <c r="O9" s="91" t="str">
        <f>IFERROR(INDEX('Scouting Data Dump'!$P$1:$P$1990, SMALL(INDEX(($D$1='Scouting Data Dump'!$A$1:$A$1990)*(MATCH(ROW('Scouting Data Dump'!$A$1:$A$1990), ROW('Scouting Data Dump'!$A$1:$A$1990)))+('Team Lookup'!$D$1&lt;&gt;'Scouting Data Dump'!$A$1:$A$1990)*1048577, 0, 0), ROW(P3))),"")</f>
        <v/>
      </c>
      <c r="P9" s="37" t="str">
        <f>IFERROR(INDEX('Scouting Data Dump'!$Q$1:$Q$1990, SMALL(INDEX(($D$1='Scouting Data Dump'!$A$1:$A$1990)*(MATCH(ROW('Scouting Data Dump'!$A$1:$A$1990), ROW('Scouting Data Dump'!$A$1:$A$1990)))+('Team Lookup'!$D$1&lt;&gt;'Scouting Data Dump'!$A$1:$A$1990)*1048577, 0, 0), ROW(Q3))),"")</f>
        <v/>
      </c>
      <c r="Q9" s="37" t="str">
        <f>IFERROR(INDEX('Scouting Data Dump'!$R$1:$R$1990, SMALL(INDEX(($D$1='Scouting Data Dump'!$A$1:$A$1990)*(MATCH(ROW('Scouting Data Dump'!$A$1:$A$1990), ROW('Scouting Data Dump'!$A$1:$A$1990)))+('Team Lookup'!$D$1&lt;&gt;'Scouting Data Dump'!$A$1:$A$1990)*1048577, 0, 0), ROW(R3))),"")</f>
        <v/>
      </c>
      <c r="R9" s="37" t="str">
        <f>IFERROR(INDEX('Scouting Data Dump'!$S$1:$S$1990, SMALL(INDEX(($D$1='Scouting Data Dump'!$A$1:$A$1990)*(MATCH(ROW('Scouting Data Dump'!$A$1:$A$1990), ROW('Scouting Data Dump'!$A$1:$A$1990)))+('Team Lookup'!$D$1&lt;&gt;'Scouting Data Dump'!$A$1:$A$1990)*1048577, 0, 0), ROW(S3))),"")</f>
        <v/>
      </c>
      <c r="S9" s="37" t="str">
        <f>IFERROR(INDEX('Scouting Data Dump'!$T$1:$T$1990, SMALL(INDEX(($D$1='Scouting Data Dump'!$A$1:$A$1990)*(MATCH(ROW('Scouting Data Dump'!$A$1:$A$1990), ROW('Scouting Data Dump'!$A$1:$A$1990)))+('Team Lookup'!$D$1&lt;&gt;'Scouting Data Dump'!$A$1:$A$1990)*1048577, 0, 0), ROW(T3))),"")</f>
        <v/>
      </c>
      <c r="T9" s="37" t="str">
        <f>IFERROR(INDEX('Scouting Data Dump'!$U$1:$U$1990, SMALL(INDEX(($D$1='Scouting Data Dump'!$A$1:$A$1990)*(MATCH(ROW('Scouting Data Dump'!$A$1:$A$1990), ROW('Scouting Data Dump'!$A$1:$A$1990)))+('Team Lookup'!$D$1&lt;&gt;'Scouting Data Dump'!$A$1:$A$1990)*1048577, 0, 0), ROW(U3))),"")</f>
        <v/>
      </c>
      <c r="U9" s="37" t="str">
        <f>IFERROR(INDEX('Scouting Data Dump'!$V$1:$V$1990, SMALL(INDEX(($D$1='Scouting Data Dump'!$A$1:$A$1990)*(MATCH(ROW('Scouting Data Dump'!$A$1:$A$1990), ROW('Scouting Data Dump'!$A$1:$A$1990)))+('Team Lookup'!$D$1&lt;&gt;'Scouting Data Dump'!$A$1:$A$1990)*1048577, 0, 0), ROW(V3))),"")</f>
        <v/>
      </c>
      <c r="V9" s="53" t="str">
        <f>IFERROR(INDEX('Scouting Data Dump'!$W$1:$W$1990, SMALL(INDEX(($D$1='Scouting Data Dump'!$A$1:$A$1990)*(MATCH(ROW('Scouting Data Dump'!$A$1:$A$1990), ROW('Scouting Data Dump'!$A$1:$A$1990)))+('Team Lookup'!$D$1&lt;&gt;'Scouting Data Dump'!$A$1:$A$1990)*1048577, 0, 0), ROW(W3))),"")</f>
        <v/>
      </c>
      <c r="W9" s="37" t="str">
        <f>IFERROR(INDEX('Scouting Data Dump'!$X$1:$X$1990, SMALL(INDEX(($D$1='Scouting Data Dump'!$A$1:$A$1990)*(MATCH(ROW('Scouting Data Dump'!$A$1:$A$1990), ROW('Scouting Data Dump'!$A$1:$A$1990)))+('Team Lookup'!$D$1&lt;&gt;'Scouting Data Dump'!$A$1:$A$1990)*1048577, 0, 0), ROW(X3))),"")</f>
        <v/>
      </c>
      <c r="X9" s="37" t="str">
        <f>IFERROR(INDEX('Scouting Data Dump'!$Y$1:$Y$1990, SMALL(INDEX(($D$1='Scouting Data Dump'!$A$1:$A$1990)*(MATCH(ROW('Scouting Data Dump'!$A$1:$A$1990), ROW('Scouting Data Dump'!$A$1:$A$1990)))+('Team Lookup'!$D$1&lt;&gt;'Scouting Data Dump'!$A$1:$A$1990)*1048577, 0, 0), ROW(Y3))),"")</f>
        <v/>
      </c>
      <c r="Y9" s="37" t="str">
        <f>IFERROR(INDEX('Scouting Data Dump'!$Z$1:$Z$1990, SMALL(INDEX(($D$1='Scouting Data Dump'!$A$1:$A$1990)*(MATCH(ROW('Scouting Data Dump'!$A$1:$A$1990), ROW('Scouting Data Dump'!$A$1:$A$1990)))+('Team Lookup'!$D$1&lt;&gt;'Scouting Data Dump'!$A$1:$A$1990)*1048577, 0, 0), ROW(Z3))),"")</f>
        <v/>
      </c>
      <c r="Z9" s="37" t="str">
        <f>IFERROR(INDEX('Scouting Data Dump'!$AA$1:$AA$1990, SMALL(INDEX(($D$1='Scouting Data Dump'!$A$1:$A$1990)*(MATCH(ROW('Scouting Data Dump'!$A$1:$A$1990), ROW('Scouting Data Dump'!$A$1:$A$1990)))+('Team Lookup'!$D$1&lt;&gt;'Scouting Data Dump'!$A$1:$A$1990)*1048577, 0, 0), ROW(AA3))),"")</f>
        <v/>
      </c>
    </row>
    <row r="10" spans="1:26" x14ac:dyDescent="0.25">
      <c r="A10" s="90" t="e">
        <f>INDEX('Scouting Data Dump'!$B$1:$B$1990, SMALL(INDEX(($D$1='Scouting Data Dump'!$A$1:$A$1990)*(MATCH(ROW('Scouting Data Dump'!$A$1:$A$1990), ROW('Scouting Data Dump'!$A$1:$A$1990)))+('Team Lookup'!$D$1&lt;&gt;'Scouting Data Dump'!$A$1:$A$1990)*1048577, 0, 0), ROW(D4)))</f>
        <v>#REF!</v>
      </c>
      <c r="B10" s="33" t="str">
        <f>IFERROR(INDEX('Scouting Data Dump'!$D$1:$D$1990, SMALL(INDEX(($D$1='Scouting Data Dump'!$A$1:$A$1990)*(MATCH(ROW('Scouting Data Dump'!$A$1:$A$1990), ROW('Scouting Data Dump'!$A$1:$A$1990)))+('Team Lookup'!$D$1&lt;&gt;'Scouting Data Dump'!$A$1:$A$1990)*1048577, 0, 0), ROW(D4))),"")</f>
        <v/>
      </c>
      <c r="C10" s="91" t="str">
        <f>IFERROR(INDEX('Scouting Data Dump'!$C$1:$C$1990, SMALL(INDEX(($D$1='Scouting Data Dump'!$A$1:$A$1990)*(MATCH(ROW('Scouting Data Dump'!$A$1:$A$1990), ROW('Scouting Data Dump'!$A$1:$A$1990)))+('Team Lookup'!$D$1&lt;&gt;'Scouting Data Dump'!$A$1:$A$1990)*1048577, 0, 0), ROW(E4))),"")</f>
        <v/>
      </c>
      <c r="D10" s="37" t="str">
        <f>IFERROR(INDEX('Scouting Data Dump'!$F$1:$F$1990, SMALL(INDEX(($D$1='Scouting Data Dump'!$A$1:$A$1990)*(MATCH(ROW('Scouting Data Dump'!$A$1:$A$1990), ROW('Scouting Data Dump'!$A$1:$A$1990)))+('Team Lookup'!$D$1&lt;&gt;'Scouting Data Dump'!$A$1:$A$1990)*1048577, 0, 0), ROW(F4))),"")</f>
        <v/>
      </c>
      <c r="E10" s="91" t="str">
        <f>IFERROR(INDEX('Scouting Data Dump'!$E$1:$E$1990, SMALL(INDEX(($D$1='Scouting Data Dump'!$A$1:$A$1990)*(MATCH(ROW('Scouting Data Dump'!$A$1:$A$1990), ROW('Scouting Data Dump'!$A$1:$A$1990)))+('Team Lookup'!$D$1&lt;&gt;'Scouting Data Dump'!$A$1:$A$1990)*1048577, 0, 0), ROW(G4))),"")</f>
        <v/>
      </c>
      <c r="F10" s="37" t="str">
        <f>IFERROR(INDEX('Scouting Data Dump'!$H$1:$H$1990, SMALL(INDEX(($D$1='Scouting Data Dump'!$A$1:$A$1990)*(MATCH(ROW('Scouting Data Dump'!$A$1:$A$1990), ROW('Scouting Data Dump'!$A$1:$A$1990)))+('Team Lookup'!$D$1&lt;&gt;'Scouting Data Dump'!$A$1:$A$1990)*1048577, 0, 0), ROW(H4))),"")</f>
        <v/>
      </c>
      <c r="G10" s="92" t="str">
        <f>IFERROR(INDEX('Scouting Data Dump'!$G$1:$G$1990, SMALL(INDEX(($D$1='Scouting Data Dump'!$A$1:$A$1990)*(MATCH(ROW('Scouting Data Dump'!$A$1:$A$1990), ROW('Scouting Data Dump'!$A$1:$A$1990)))+('Team Lookup'!$D$1&lt;&gt;'Scouting Data Dump'!$A$1:$A$1990)*1048577, 0, 0), ROW(I4))),"")</f>
        <v/>
      </c>
      <c r="H10" s="91" t="str">
        <f>IFERROR(INDEX('Scouting Data Dump'!$I$1:$I$1990, SMALL(INDEX(($D$1='Scouting Data Dump'!$A$1:$A$1990)*(MATCH(ROW('Scouting Data Dump'!$A$1:$A$1990), ROW('Scouting Data Dump'!$A$1:$A$1990)))+('Team Lookup'!$D$1&lt;&gt;'Scouting Data Dump'!$A$1:$A$1990)*1048577, 0, 0), ROW(J4))),"")</f>
        <v/>
      </c>
      <c r="I10" s="37" t="str">
        <f>IFERROR(INDEX('Scouting Data Dump'!$J$1:$J$1990, SMALL(INDEX(($D$1='Scouting Data Dump'!$A$1:$A$1990)*(MATCH(ROW('Scouting Data Dump'!$A$1:$A$1990), ROW('Scouting Data Dump'!$A$1:$A$1990)))+('Team Lookup'!$D$1&lt;&gt;'Scouting Data Dump'!$A$1:$A$1990)*1048577, 0, 0), ROW(K4))),"")</f>
        <v/>
      </c>
      <c r="J10" s="37" t="str">
        <f>IFERROR(INDEX('Scouting Data Dump'!$K$1:$K$1990, SMALL(INDEX(($D$1='Scouting Data Dump'!$A$1:$A$1990)*(MATCH(ROW('Scouting Data Dump'!$A$1:$A$1990), ROW('Scouting Data Dump'!$A$1:$A$1990)))+('Team Lookup'!$D$1&lt;&gt;'Scouting Data Dump'!$A$1:$A$1990)*1048577, 0, 0), ROW(L4))),"")</f>
        <v/>
      </c>
      <c r="K10" s="37" t="str">
        <f>IFERROR(INDEX('Scouting Data Dump'!$L$1:$L$1990, SMALL(INDEX(($D$1='Scouting Data Dump'!$A$1:$A$1990)*(MATCH(ROW('Scouting Data Dump'!$A$1:$A$1990), ROW('Scouting Data Dump'!$A$1:$A$1990)))+('Team Lookup'!$D$1&lt;&gt;'Scouting Data Dump'!$A$1:$A$1990)*1048577, 0, 0), ROW(M4))),"")</f>
        <v/>
      </c>
      <c r="L10" s="37" t="str">
        <f>IFERROR(INDEX('Scouting Data Dump'!$M$1:$M$1990, SMALL(INDEX(($D$1='Scouting Data Dump'!$A$1:$A$1990)*(MATCH(ROW('Scouting Data Dump'!$A$1:$A$1990), ROW('Scouting Data Dump'!$A$1:$A$1990)))+('Team Lookup'!$D$1&lt;&gt;'Scouting Data Dump'!$A$1:$A$1990)*1048577, 0, 0), ROW(N4))),"")</f>
        <v/>
      </c>
      <c r="M10" s="37" t="str">
        <f>IFERROR(INDEX('Scouting Data Dump'!$N$1:$N$1990, SMALL(INDEX(($D$1='Scouting Data Dump'!$A$1:$A$1990)*(MATCH(ROW('Scouting Data Dump'!$A$1:$A$1990), ROW('Scouting Data Dump'!$A$1:$A$1990)))+('Team Lookup'!$D$1&lt;&gt;'Scouting Data Dump'!$A$1:$A$1990)*1048577, 0, 0), ROW(O4))),"")</f>
        <v/>
      </c>
      <c r="N10" s="52" t="str">
        <f>IFERROR(INDEX('Scouting Data Dump'!$O$1:$O$1990, SMALL(INDEX(($D$1='Scouting Data Dump'!$A$1:$A$1990)*(MATCH(ROW('Scouting Data Dump'!$A$1:$A$1990), ROW('Scouting Data Dump'!$A$1:$A$1990)))+('Team Lookup'!$D$1&lt;&gt;'Scouting Data Dump'!$A$1:$A$1990)*1048577, 0, 0), ROW(P4))),"")</f>
        <v/>
      </c>
      <c r="O10" s="91" t="str">
        <f>IFERROR(INDEX('Scouting Data Dump'!$P$1:$P$1990, SMALL(INDEX(($D$1='Scouting Data Dump'!$A$1:$A$1990)*(MATCH(ROW('Scouting Data Dump'!$A$1:$A$1990), ROW('Scouting Data Dump'!$A$1:$A$1990)))+('Team Lookup'!$D$1&lt;&gt;'Scouting Data Dump'!$A$1:$A$1990)*1048577, 0, 0), ROW(P4))),"")</f>
        <v/>
      </c>
      <c r="P10" s="37" t="str">
        <f>IFERROR(INDEX('Scouting Data Dump'!$Q$1:$Q$1990, SMALL(INDEX(($D$1='Scouting Data Dump'!$A$1:$A$1990)*(MATCH(ROW('Scouting Data Dump'!$A$1:$A$1990), ROW('Scouting Data Dump'!$A$1:$A$1990)))+('Team Lookup'!$D$1&lt;&gt;'Scouting Data Dump'!$A$1:$A$1990)*1048577, 0, 0), ROW(Q4))),"")</f>
        <v/>
      </c>
      <c r="Q10" s="37" t="str">
        <f>IFERROR(INDEX('Scouting Data Dump'!$R$1:$R$1990, SMALL(INDEX(($D$1='Scouting Data Dump'!$A$1:$A$1990)*(MATCH(ROW('Scouting Data Dump'!$A$1:$A$1990), ROW('Scouting Data Dump'!$A$1:$A$1990)))+('Team Lookup'!$D$1&lt;&gt;'Scouting Data Dump'!$A$1:$A$1990)*1048577, 0, 0), ROW(R4))),"")</f>
        <v/>
      </c>
      <c r="R10" s="37" t="str">
        <f>IFERROR(INDEX('Scouting Data Dump'!$S$1:$S$1990, SMALL(INDEX(($D$1='Scouting Data Dump'!$A$1:$A$1990)*(MATCH(ROW('Scouting Data Dump'!$A$1:$A$1990), ROW('Scouting Data Dump'!$A$1:$A$1990)))+('Team Lookup'!$D$1&lt;&gt;'Scouting Data Dump'!$A$1:$A$1990)*1048577, 0, 0), ROW(S4))),"")</f>
        <v/>
      </c>
      <c r="S10" s="37" t="str">
        <f>IFERROR(INDEX('Scouting Data Dump'!$T$1:$T$1990, SMALL(INDEX(($D$1='Scouting Data Dump'!$A$1:$A$1990)*(MATCH(ROW('Scouting Data Dump'!$A$1:$A$1990), ROW('Scouting Data Dump'!$A$1:$A$1990)))+('Team Lookup'!$D$1&lt;&gt;'Scouting Data Dump'!$A$1:$A$1990)*1048577, 0, 0), ROW(T4))),"")</f>
        <v/>
      </c>
      <c r="T10" s="37" t="str">
        <f>IFERROR(INDEX('Scouting Data Dump'!$U$1:$U$1990, SMALL(INDEX(($D$1='Scouting Data Dump'!$A$1:$A$1990)*(MATCH(ROW('Scouting Data Dump'!$A$1:$A$1990), ROW('Scouting Data Dump'!$A$1:$A$1990)))+('Team Lookup'!$D$1&lt;&gt;'Scouting Data Dump'!$A$1:$A$1990)*1048577, 0, 0), ROW(U4))),"")</f>
        <v/>
      </c>
      <c r="U10" s="37" t="str">
        <f>IFERROR(INDEX('Scouting Data Dump'!$V$1:$V$1990, SMALL(INDEX(($D$1='Scouting Data Dump'!$A$1:$A$1990)*(MATCH(ROW('Scouting Data Dump'!$A$1:$A$1990), ROW('Scouting Data Dump'!$A$1:$A$1990)))+('Team Lookup'!$D$1&lt;&gt;'Scouting Data Dump'!$A$1:$A$1990)*1048577, 0, 0), ROW(V4))),"")</f>
        <v/>
      </c>
      <c r="V10" s="53" t="str">
        <f>IFERROR(INDEX('Scouting Data Dump'!$W$1:$W$1990, SMALL(INDEX(($D$1='Scouting Data Dump'!$A$1:$A$1990)*(MATCH(ROW('Scouting Data Dump'!$A$1:$A$1990), ROW('Scouting Data Dump'!$A$1:$A$1990)))+('Team Lookup'!$D$1&lt;&gt;'Scouting Data Dump'!$A$1:$A$1990)*1048577, 0, 0), ROW(W4))),"")</f>
        <v/>
      </c>
      <c r="W10" s="37" t="str">
        <f>IFERROR(INDEX('Scouting Data Dump'!$X$1:$X$1990, SMALL(INDEX(($D$1='Scouting Data Dump'!$A$1:$A$1990)*(MATCH(ROW('Scouting Data Dump'!$A$1:$A$1990), ROW('Scouting Data Dump'!$A$1:$A$1990)))+('Team Lookup'!$D$1&lt;&gt;'Scouting Data Dump'!$A$1:$A$1990)*1048577, 0, 0), ROW(X4))),"")</f>
        <v/>
      </c>
      <c r="X10" s="37" t="str">
        <f>IFERROR(INDEX('Scouting Data Dump'!$Y$1:$Y$1990, SMALL(INDEX(($D$1='Scouting Data Dump'!$A$1:$A$1990)*(MATCH(ROW('Scouting Data Dump'!$A$1:$A$1990), ROW('Scouting Data Dump'!$A$1:$A$1990)))+('Team Lookup'!$D$1&lt;&gt;'Scouting Data Dump'!$A$1:$A$1990)*1048577, 0, 0), ROW(Y4))),"")</f>
        <v/>
      </c>
      <c r="Y10" s="37" t="str">
        <f>IFERROR(INDEX('Scouting Data Dump'!$Z$1:$Z$1990, SMALL(INDEX(($D$1='Scouting Data Dump'!$A$1:$A$1990)*(MATCH(ROW('Scouting Data Dump'!$A$1:$A$1990), ROW('Scouting Data Dump'!$A$1:$A$1990)))+('Team Lookup'!$D$1&lt;&gt;'Scouting Data Dump'!$A$1:$A$1990)*1048577, 0, 0), ROW(Z4))),"")</f>
        <v/>
      </c>
      <c r="Z10" s="37" t="str">
        <f>IFERROR(INDEX('Scouting Data Dump'!$AA$1:$AA$1990, SMALL(INDEX(($D$1='Scouting Data Dump'!$A$1:$A$1990)*(MATCH(ROW('Scouting Data Dump'!$A$1:$A$1990), ROW('Scouting Data Dump'!$A$1:$A$1990)))+('Team Lookup'!$D$1&lt;&gt;'Scouting Data Dump'!$A$1:$A$1990)*1048577, 0, 0), ROW(AA4))),"")</f>
        <v/>
      </c>
    </row>
    <row r="11" spans="1:26" x14ac:dyDescent="0.25">
      <c r="A11" s="90" t="e">
        <f>INDEX('Scouting Data Dump'!$B$1:$B$1990, SMALL(INDEX(($D$1='Scouting Data Dump'!$A$1:$A$1990)*(MATCH(ROW('Scouting Data Dump'!$A$1:$A$1990), ROW('Scouting Data Dump'!$A$1:$A$1990)))+('Team Lookup'!$D$1&lt;&gt;'Scouting Data Dump'!$A$1:$A$1990)*1048577, 0, 0), ROW(D6)))</f>
        <v>#REF!</v>
      </c>
      <c r="B11" s="33" t="str">
        <f>IFERROR(INDEX('Scouting Data Dump'!$D$1:$D$1990, SMALL(INDEX(($D$1='Scouting Data Dump'!$A$1:$A$1990)*(MATCH(ROW('Scouting Data Dump'!$A$1:$A$1990), ROW('Scouting Data Dump'!$A$1:$A$1990)))+('Team Lookup'!$D$1&lt;&gt;'Scouting Data Dump'!$A$1:$A$1990)*1048577, 0, 0), ROW(D6))),"")</f>
        <v/>
      </c>
      <c r="C11" s="91" t="str">
        <f>IFERROR(INDEX('Scouting Data Dump'!$C$1:$C$1990, SMALL(INDEX(($D$1='Scouting Data Dump'!$A$1:$A$1990)*(MATCH(ROW('Scouting Data Dump'!$A$1:$A$1990), ROW('Scouting Data Dump'!$A$1:$A$1990)))+('Team Lookup'!$D$1&lt;&gt;'Scouting Data Dump'!$A$1:$A$1990)*1048577, 0, 0), ROW(E6))),"")</f>
        <v/>
      </c>
      <c r="D11" s="37" t="str">
        <f>IFERROR(INDEX('Scouting Data Dump'!$F$1:$F$1990, SMALL(INDEX(($D$1='Scouting Data Dump'!$A$1:$A$1990)*(MATCH(ROW('Scouting Data Dump'!$A$1:$A$1990), ROW('Scouting Data Dump'!$A$1:$A$1990)))+('Team Lookup'!$D$1&lt;&gt;'Scouting Data Dump'!$A$1:$A$1990)*1048577, 0, 0), ROW(F6))),"")</f>
        <v/>
      </c>
      <c r="E11" s="91" t="str">
        <f>IFERROR(INDEX('Scouting Data Dump'!$E$1:$E$1990, SMALL(INDEX(($D$1='Scouting Data Dump'!$A$1:$A$1990)*(MATCH(ROW('Scouting Data Dump'!$A$1:$A$1990), ROW('Scouting Data Dump'!$A$1:$A$1990)))+('Team Lookup'!$D$1&lt;&gt;'Scouting Data Dump'!$A$1:$A$1990)*1048577, 0, 0), ROW(G6))),"")</f>
        <v/>
      </c>
      <c r="F11" s="37" t="str">
        <f>IFERROR(INDEX('Scouting Data Dump'!$H$1:$H$1990, SMALL(INDEX(($D$1='Scouting Data Dump'!$A$1:$A$1990)*(MATCH(ROW('Scouting Data Dump'!$A$1:$A$1990), ROW('Scouting Data Dump'!$A$1:$A$1990)))+('Team Lookup'!$D$1&lt;&gt;'Scouting Data Dump'!$A$1:$A$1990)*1048577, 0, 0), ROW(H6))),"")</f>
        <v/>
      </c>
      <c r="G11" s="92" t="str">
        <f>IFERROR(INDEX('Scouting Data Dump'!$G$1:$G$1990, SMALL(INDEX(($D$1='Scouting Data Dump'!$A$1:$A$1990)*(MATCH(ROW('Scouting Data Dump'!$A$1:$A$1990), ROW('Scouting Data Dump'!$A$1:$A$1990)))+('Team Lookup'!$D$1&lt;&gt;'Scouting Data Dump'!$A$1:$A$1990)*1048577, 0, 0), ROW(I6))),"")</f>
        <v/>
      </c>
      <c r="H11" s="91" t="str">
        <f>IFERROR(INDEX('Scouting Data Dump'!$I$1:$I$1990, SMALL(INDEX(($D$1='Scouting Data Dump'!$A$1:$A$1990)*(MATCH(ROW('Scouting Data Dump'!$A$1:$A$1990), ROW('Scouting Data Dump'!$A$1:$A$1990)))+('Team Lookup'!$D$1&lt;&gt;'Scouting Data Dump'!$A$1:$A$1990)*1048577, 0, 0), ROW(J6))),"")</f>
        <v/>
      </c>
      <c r="I11" s="37" t="str">
        <f>IFERROR(INDEX('Scouting Data Dump'!$J$1:$J$1990, SMALL(INDEX(($D$1='Scouting Data Dump'!$A$1:$A$1990)*(MATCH(ROW('Scouting Data Dump'!$A$1:$A$1990), ROW('Scouting Data Dump'!$A$1:$A$1990)))+('Team Lookup'!$D$1&lt;&gt;'Scouting Data Dump'!$A$1:$A$1990)*1048577, 0, 0), ROW(K6))),"")</f>
        <v/>
      </c>
      <c r="J11" s="37" t="str">
        <f>IFERROR(INDEX('Scouting Data Dump'!$K$1:$K$1990, SMALL(INDEX(($D$1='Scouting Data Dump'!$A$1:$A$1990)*(MATCH(ROW('Scouting Data Dump'!$A$1:$A$1990), ROW('Scouting Data Dump'!$A$1:$A$1990)))+('Team Lookup'!$D$1&lt;&gt;'Scouting Data Dump'!$A$1:$A$1990)*1048577, 0, 0), ROW(L6))),"")</f>
        <v/>
      </c>
      <c r="K11" s="37" t="str">
        <f>IFERROR(INDEX('Scouting Data Dump'!$L$1:$L$1990, SMALL(INDEX(($D$1='Scouting Data Dump'!$A$1:$A$1990)*(MATCH(ROW('Scouting Data Dump'!$A$1:$A$1990), ROW('Scouting Data Dump'!$A$1:$A$1990)))+('Team Lookup'!$D$1&lt;&gt;'Scouting Data Dump'!$A$1:$A$1990)*1048577, 0, 0), ROW(M6))),"")</f>
        <v/>
      </c>
      <c r="L11" s="37" t="str">
        <f>IFERROR(INDEX('Scouting Data Dump'!$M$1:$M$1990, SMALL(INDEX(($D$1='Scouting Data Dump'!$A$1:$A$1990)*(MATCH(ROW('Scouting Data Dump'!$A$1:$A$1990), ROW('Scouting Data Dump'!$A$1:$A$1990)))+('Team Lookup'!$D$1&lt;&gt;'Scouting Data Dump'!$A$1:$A$1990)*1048577, 0, 0), ROW(N6))),"")</f>
        <v/>
      </c>
      <c r="M11" s="37" t="str">
        <f>IFERROR(INDEX('Scouting Data Dump'!$N$1:$N$1990, SMALL(INDEX(($D$1='Scouting Data Dump'!$A$1:$A$1990)*(MATCH(ROW('Scouting Data Dump'!$A$1:$A$1990), ROW('Scouting Data Dump'!$A$1:$A$1990)))+('Team Lookup'!$D$1&lt;&gt;'Scouting Data Dump'!$A$1:$A$1990)*1048577, 0, 0), ROW(O6))),"")</f>
        <v/>
      </c>
      <c r="N11" s="52" t="str">
        <f>IFERROR(INDEX('Scouting Data Dump'!$O$1:$O$1990, SMALL(INDEX(($D$1='Scouting Data Dump'!$A$1:$A$1990)*(MATCH(ROW('Scouting Data Dump'!$A$1:$A$1990), ROW('Scouting Data Dump'!$A$1:$A$1990)))+('Team Lookup'!$D$1&lt;&gt;'Scouting Data Dump'!$A$1:$A$1990)*1048577, 0, 0), ROW(P6))),"")</f>
        <v/>
      </c>
      <c r="O11" s="91" t="str">
        <f>IFERROR(INDEX('Scouting Data Dump'!$P$1:$P$1990, SMALL(INDEX(($D$1='Scouting Data Dump'!$A$1:$A$1990)*(MATCH(ROW('Scouting Data Dump'!$A$1:$A$1990), ROW('Scouting Data Dump'!$A$1:$A$1990)))+('Team Lookup'!$D$1&lt;&gt;'Scouting Data Dump'!$A$1:$A$1990)*1048577, 0, 0), ROW(P6))),"")</f>
        <v/>
      </c>
      <c r="P11" s="37" t="str">
        <f>IFERROR(INDEX('Scouting Data Dump'!$Q$1:$Q$1990, SMALL(INDEX(($D$1='Scouting Data Dump'!$A$1:$A$1990)*(MATCH(ROW('Scouting Data Dump'!$A$1:$A$1990), ROW('Scouting Data Dump'!$A$1:$A$1990)))+('Team Lookup'!$D$1&lt;&gt;'Scouting Data Dump'!$A$1:$A$1990)*1048577, 0, 0), ROW(Q6))),"")</f>
        <v/>
      </c>
      <c r="Q11" s="37" t="str">
        <f>IFERROR(INDEX('Scouting Data Dump'!$R$1:$R$1990, SMALL(INDEX(($D$1='Scouting Data Dump'!$A$1:$A$1990)*(MATCH(ROW('Scouting Data Dump'!$A$1:$A$1990), ROW('Scouting Data Dump'!$A$1:$A$1990)))+('Team Lookup'!$D$1&lt;&gt;'Scouting Data Dump'!$A$1:$A$1990)*1048577, 0, 0), ROW(R6))),"")</f>
        <v/>
      </c>
      <c r="R11" s="37" t="str">
        <f>IFERROR(INDEX('Scouting Data Dump'!$S$1:$S$1990, SMALL(INDEX(($D$1='Scouting Data Dump'!$A$1:$A$1990)*(MATCH(ROW('Scouting Data Dump'!$A$1:$A$1990), ROW('Scouting Data Dump'!$A$1:$A$1990)))+('Team Lookup'!$D$1&lt;&gt;'Scouting Data Dump'!$A$1:$A$1990)*1048577, 0, 0), ROW(S6))),"")</f>
        <v/>
      </c>
      <c r="S11" s="37" t="str">
        <f>IFERROR(INDEX('Scouting Data Dump'!$T$1:$T$1990, SMALL(INDEX(($D$1='Scouting Data Dump'!$A$1:$A$1990)*(MATCH(ROW('Scouting Data Dump'!$A$1:$A$1990), ROW('Scouting Data Dump'!$A$1:$A$1990)))+('Team Lookup'!$D$1&lt;&gt;'Scouting Data Dump'!$A$1:$A$1990)*1048577, 0, 0), ROW(T6))),"")</f>
        <v/>
      </c>
      <c r="T11" s="37" t="str">
        <f>IFERROR(INDEX('Scouting Data Dump'!$U$1:$U$1990, SMALL(INDEX(($D$1='Scouting Data Dump'!$A$1:$A$1990)*(MATCH(ROW('Scouting Data Dump'!$A$1:$A$1990), ROW('Scouting Data Dump'!$A$1:$A$1990)))+('Team Lookup'!$D$1&lt;&gt;'Scouting Data Dump'!$A$1:$A$1990)*1048577, 0, 0), ROW(U6))),"")</f>
        <v/>
      </c>
      <c r="U11" s="37" t="str">
        <f>IFERROR(INDEX('Scouting Data Dump'!$V$1:$V$1990, SMALL(INDEX(($D$1='Scouting Data Dump'!$A$1:$A$1990)*(MATCH(ROW('Scouting Data Dump'!$A$1:$A$1990), ROW('Scouting Data Dump'!$A$1:$A$1990)))+('Team Lookup'!$D$1&lt;&gt;'Scouting Data Dump'!$A$1:$A$1990)*1048577, 0, 0), ROW(V6))),"")</f>
        <v/>
      </c>
      <c r="V11" s="53" t="str">
        <f>IFERROR(INDEX('Scouting Data Dump'!$W$1:$W$1990, SMALL(INDEX(($D$1='Scouting Data Dump'!$A$1:$A$1990)*(MATCH(ROW('Scouting Data Dump'!$A$1:$A$1990), ROW('Scouting Data Dump'!$A$1:$A$1990)))+('Team Lookup'!$D$1&lt;&gt;'Scouting Data Dump'!$A$1:$A$1990)*1048577, 0, 0), ROW(W6))),"")</f>
        <v/>
      </c>
      <c r="W11" s="37" t="str">
        <f>IFERROR(INDEX('Scouting Data Dump'!$X$1:$X$1990, SMALL(INDEX(($D$1='Scouting Data Dump'!$A$1:$A$1990)*(MATCH(ROW('Scouting Data Dump'!$A$1:$A$1990), ROW('Scouting Data Dump'!$A$1:$A$1990)))+('Team Lookup'!$D$1&lt;&gt;'Scouting Data Dump'!$A$1:$A$1990)*1048577, 0, 0), ROW(X6))),"")</f>
        <v/>
      </c>
      <c r="X11" s="37" t="str">
        <f>IFERROR(INDEX('Scouting Data Dump'!$Y$1:$Y$1990, SMALL(INDEX(($D$1='Scouting Data Dump'!$A$1:$A$1990)*(MATCH(ROW('Scouting Data Dump'!$A$1:$A$1990), ROW('Scouting Data Dump'!$A$1:$A$1990)))+('Team Lookup'!$D$1&lt;&gt;'Scouting Data Dump'!$A$1:$A$1990)*1048577, 0, 0), ROW(Y6))),"")</f>
        <v/>
      </c>
      <c r="Y11" s="37" t="str">
        <f>IFERROR(INDEX('Scouting Data Dump'!$Z$1:$Z$1990, SMALL(INDEX(($D$1='Scouting Data Dump'!$A$1:$A$1990)*(MATCH(ROW('Scouting Data Dump'!$A$1:$A$1990), ROW('Scouting Data Dump'!$A$1:$A$1990)))+('Team Lookup'!$D$1&lt;&gt;'Scouting Data Dump'!$A$1:$A$1990)*1048577, 0, 0), ROW(Z6))),"")</f>
        <v/>
      </c>
      <c r="Z11" s="37" t="str">
        <f>IFERROR(INDEX('Scouting Data Dump'!$AA$1:$AA$1990, SMALL(INDEX(($D$1='Scouting Data Dump'!$A$1:$A$1990)*(MATCH(ROW('Scouting Data Dump'!$A$1:$A$1990), ROW('Scouting Data Dump'!$A$1:$A$1990)))+('Team Lookup'!$D$1&lt;&gt;'Scouting Data Dump'!$A$1:$A$1990)*1048577, 0, 0), ROW(AA6))),"")</f>
        <v/>
      </c>
    </row>
    <row r="12" spans="1:26" x14ac:dyDescent="0.25">
      <c r="A12" s="90" t="e">
        <f>INDEX('Scouting Data Dump'!$B$1:$B$1990, SMALL(INDEX(($D$1='Scouting Data Dump'!$A$1:$A$1990)*(MATCH(ROW('Scouting Data Dump'!$A$1:$A$1990), ROW('Scouting Data Dump'!$A$1:$A$1990)))+('Team Lookup'!$D$1&lt;&gt;'Scouting Data Dump'!$A$1:$A$1990)*1048577, 0, 0), ROW(D7)))</f>
        <v>#REF!</v>
      </c>
      <c r="B12" s="33" t="str">
        <f>IFERROR(INDEX('Scouting Data Dump'!$D$1:$D$1990, SMALL(INDEX(($D$1='Scouting Data Dump'!$A$1:$A$1990)*(MATCH(ROW('Scouting Data Dump'!$A$1:$A$1990), ROW('Scouting Data Dump'!$A$1:$A$1990)))+('Team Lookup'!$D$1&lt;&gt;'Scouting Data Dump'!$A$1:$A$1990)*1048577, 0, 0), ROW(D7))),"")</f>
        <v/>
      </c>
      <c r="C12" s="91" t="str">
        <f>IFERROR(INDEX('Scouting Data Dump'!$C$1:$C$1990, SMALL(INDEX(($D$1='Scouting Data Dump'!$A$1:$A$1990)*(MATCH(ROW('Scouting Data Dump'!$A$1:$A$1990), ROW('Scouting Data Dump'!$A$1:$A$1990)))+('Team Lookup'!$D$1&lt;&gt;'Scouting Data Dump'!$A$1:$A$1990)*1048577, 0, 0), ROW(E7))),"")</f>
        <v/>
      </c>
      <c r="D12" s="37" t="str">
        <f>IFERROR(INDEX('Scouting Data Dump'!$F$1:$F$1990, SMALL(INDEX(($D$1='Scouting Data Dump'!$A$1:$A$1990)*(MATCH(ROW('Scouting Data Dump'!$A$1:$A$1990), ROW('Scouting Data Dump'!$A$1:$A$1990)))+('Team Lookup'!$D$1&lt;&gt;'Scouting Data Dump'!$A$1:$A$1990)*1048577, 0, 0), ROW(F7))),"")</f>
        <v/>
      </c>
      <c r="E12" s="91" t="str">
        <f>IFERROR(INDEX('Scouting Data Dump'!$E$1:$E$1990, SMALL(INDEX(($D$1='Scouting Data Dump'!$A$1:$A$1990)*(MATCH(ROW('Scouting Data Dump'!$A$1:$A$1990), ROW('Scouting Data Dump'!$A$1:$A$1990)))+('Team Lookup'!$D$1&lt;&gt;'Scouting Data Dump'!$A$1:$A$1990)*1048577, 0, 0), ROW(G7))),"")</f>
        <v/>
      </c>
      <c r="F12" s="37" t="str">
        <f>IFERROR(INDEX('Scouting Data Dump'!$H$1:$H$1990, SMALL(INDEX(($D$1='Scouting Data Dump'!$A$1:$A$1990)*(MATCH(ROW('Scouting Data Dump'!$A$1:$A$1990), ROW('Scouting Data Dump'!$A$1:$A$1990)))+('Team Lookup'!$D$1&lt;&gt;'Scouting Data Dump'!$A$1:$A$1990)*1048577, 0, 0), ROW(H7))),"")</f>
        <v/>
      </c>
      <c r="G12" s="92" t="str">
        <f>IFERROR(INDEX('Scouting Data Dump'!$G$1:$G$1990, SMALL(INDEX(($D$1='Scouting Data Dump'!$A$1:$A$1990)*(MATCH(ROW('Scouting Data Dump'!$A$1:$A$1990), ROW('Scouting Data Dump'!$A$1:$A$1990)))+('Team Lookup'!$D$1&lt;&gt;'Scouting Data Dump'!$A$1:$A$1990)*1048577, 0, 0), ROW(I7))),"")</f>
        <v/>
      </c>
      <c r="H12" s="91" t="str">
        <f>IFERROR(INDEX('Scouting Data Dump'!$I$1:$I$1990, SMALL(INDEX(($D$1='Scouting Data Dump'!$A$1:$A$1990)*(MATCH(ROW('Scouting Data Dump'!$A$1:$A$1990), ROW('Scouting Data Dump'!$A$1:$A$1990)))+('Team Lookup'!$D$1&lt;&gt;'Scouting Data Dump'!$A$1:$A$1990)*1048577, 0, 0), ROW(J7))),"")</f>
        <v/>
      </c>
      <c r="I12" s="37" t="str">
        <f>IFERROR(INDEX('Scouting Data Dump'!$J$1:$J$1990, SMALL(INDEX(($D$1='Scouting Data Dump'!$A$1:$A$1990)*(MATCH(ROW('Scouting Data Dump'!$A$1:$A$1990), ROW('Scouting Data Dump'!$A$1:$A$1990)))+('Team Lookup'!$D$1&lt;&gt;'Scouting Data Dump'!$A$1:$A$1990)*1048577, 0, 0), ROW(K7))),"")</f>
        <v/>
      </c>
      <c r="J12" s="37" t="str">
        <f>IFERROR(INDEX('Scouting Data Dump'!$K$1:$K$1990, SMALL(INDEX(($D$1='Scouting Data Dump'!$A$1:$A$1990)*(MATCH(ROW('Scouting Data Dump'!$A$1:$A$1990), ROW('Scouting Data Dump'!$A$1:$A$1990)))+('Team Lookup'!$D$1&lt;&gt;'Scouting Data Dump'!$A$1:$A$1990)*1048577, 0, 0), ROW(L7))),"")</f>
        <v/>
      </c>
      <c r="K12" s="37" t="str">
        <f>IFERROR(INDEX('Scouting Data Dump'!$L$1:$L$1990, SMALL(INDEX(($D$1='Scouting Data Dump'!$A$1:$A$1990)*(MATCH(ROW('Scouting Data Dump'!$A$1:$A$1990), ROW('Scouting Data Dump'!$A$1:$A$1990)))+('Team Lookup'!$D$1&lt;&gt;'Scouting Data Dump'!$A$1:$A$1990)*1048577, 0, 0), ROW(M7))),"")</f>
        <v/>
      </c>
      <c r="L12" s="37" t="str">
        <f>IFERROR(INDEX('Scouting Data Dump'!$M$1:$M$1990, SMALL(INDEX(($D$1='Scouting Data Dump'!$A$1:$A$1990)*(MATCH(ROW('Scouting Data Dump'!$A$1:$A$1990), ROW('Scouting Data Dump'!$A$1:$A$1990)))+('Team Lookup'!$D$1&lt;&gt;'Scouting Data Dump'!$A$1:$A$1990)*1048577, 0, 0), ROW(N7))),"")</f>
        <v/>
      </c>
      <c r="M12" s="37" t="str">
        <f>IFERROR(INDEX('Scouting Data Dump'!$N$1:$N$1990, SMALL(INDEX(($D$1='Scouting Data Dump'!$A$1:$A$1990)*(MATCH(ROW('Scouting Data Dump'!$A$1:$A$1990), ROW('Scouting Data Dump'!$A$1:$A$1990)))+('Team Lookup'!$D$1&lt;&gt;'Scouting Data Dump'!$A$1:$A$1990)*1048577, 0, 0), ROW(O7))),"")</f>
        <v/>
      </c>
      <c r="N12" s="52" t="str">
        <f>IFERROR(INDEX('Scouting Data Dump'!$O$1:$O$1990, SMALL(INDEX(($D$1='Scouting Data Dump'!$A$1:$A$1990)*(MATCH(ROW('Scouting Data Dump'!$A$1:$A$1990), ROW('Scouting Data Dump'!$A$1:$A$1990)))+('Team Lookup'!$D$1&lt;&gt;'Scouting Data Dump'!$A$1:$A$1990)*1048577, 0, 0), ROW(P7))),"")</f>
        <v/>
      </c>
      <c r="O12" s="91" t="str">
        <f>IFERROR(INDEX('Scouting Data Dump'!$P$1:$P$1990, SMALL(INDEX(($D$1='Scouting Data Dump'!$A$1:$A$1990)*(MATCH(ROW('Scouting Data Dump'!$A$1:$A$1990), ROW('Scouting Data Dump'!$A$1:$A$1990)))+('Team Lookup'!$D$1&lt;&gt;'Scouting Data Dump'!$A$1:$A$1990)*1048577, 0, 0), ROW(P7))),"")</f>
        <v/>
      </c>
      <c r="P12" s="37" t="str">
        <f>IFERROR(INDEX('Scouting Data Dump'!$Q$1:$Q$1990, SMALL(INDEX(($D$1='Scouting Data Dump'!$A$1:$A$1990)*(MATCH(ROW('Scouting Data Dump'!$A$1:$A$1990), ROW('Scouting Data Dump'!$A$1:$A$1990)))+('Team Lookup'!$D$1&lt;&gt;'Scouting Data Dump'!$A$1:$A$1990)*1048577, 0, 0), ROW(Q7))),"")</f>
        <v/>
      </c>
      <c r="Q12" s="37" t="str">
        <f>IFERROR(INDEX('Scouting Data Dump'!$R$1:$R$1990, SMALL(INDEX(($D$1='Scouting Data Dump'!$A$1:$A$1990)*(MATCH(ROW('Scouting Data Dump'!$A$1:$A$1990), ROW('Scouting Data Dump'!$A$1:$A$1990)))+('Team Lookup'!$D$1&lt;&gt;'Scouting Data Dump'!$A$1:$A$1990)*1048577, 0, 0), ROW(R7))),"")</f>
        <v/>
      </c>
      <c r="R12" s="37" t="str">
        <f>IFERROR(INDEX('Scouting Data Dump'!$S$1:$S$1990, SMALL(INDEX(($D$1='Scouting Data Dump'!$A$1:$A$1990)*(MATCH(ROW('Scouting Data Dump'!$A$1:$A$1990), ROW('Scouting Data Dump'!$A$1:$A$1990)))+('Team Lookup'!$D$1&lt;&gt;'Scouting Data Dump'!$A$1:$A$1990)*1048577, 0, 0), ROW(S7))),"")</f>
        <v/>
      </c>
      <c r="S12" s="37" t="str">
        <f>IFERROR(INDEX('Scouting Data Dump'!$T$1:$T$1990, SMALL(INDEX(($D$1='Scouting Data Dump'!$A$1:$A$1990)*(MATCH(ROW('Scouting Data Dump'!$A$1:$A$1990), ROW('Scouting Data Dump'!$A$1:$A$1990)))+('Team Lookup'!$D$1&lt;&gt;'Scouting Data Dump'!$A$1:$A$1990)*1048577, 0, 0), ROW(T7))),"")</f>
        <v/>
      </c>
      <c r="T12" s="37" t="str">
        <f>IFERROR(INDEX('Scouting Data Dump'!$U$1:$U$1990, SMALL(INDEX(($D$1='Scouting Data Dump'!$A$1:$A$1990)*(MATCH(ROW('Scouting Data Dump'!$A$1:$A$1990), ROW('Scouting Data Dump'!$A$1:$A$1990)))+('Team Lookup'!$D$1&lt;&gt;'Scouting Data Dump'!$A$1:$A$1990)*1048577, 0, 0), ROW(U7))),"")</f>
        <v/>
      </c>
      <c r="U12" s="37" t="str">
        <f>IFERROR(INDEX('Scouting Data Dump'!$V$1:$V$1990, SMALL(INDEX(($D$1='Scouting Data Dump'!$A$1:$A$1990)*(MATCH(ROW('Scouting Data Dump'!$A$1:$A$1990), ROW('Scouting Data Dump'!$A$1:$A$1990)))+('Team Lookup'!$D$1&lt;&gt;'Scouting Data Dump'!$A$1:$A$1990)*1048577, 0, 0), ROW(V7))),"")</f>
        <v/>
      </c>
      <c r="V12" s="53" t="str">
        <f>IFERROR(INDEX('Scouting Data Dump'!$W$1:$W$1990, SMALL(INDEX(($D$1='Scouting Data Dump'!$A$1:$A$1990)*(MATCH(ROW('Scouting Data Dump'!$A$1:$A$1990), ROW('Scouting Data Dump'!$A$1:$A$1990)))+('Team Lookup'!$D$1&lt;&gt;'Scouting Data Dump'!$A$1:$A$1990)*1048577, 0, 0), ROW(W7))),"")</f>
        <v/>
      </c>
      <c r="W12" s="37" t="str">
        <f>IFERROR(INDEX('Scouting Data Dump'!$X$1:$X$1990, SMALL(INDEX(($D$1='Scouting Data Dump'!$A$1:$A$1990)*(MATCH(ROW('Scouting Data Dump'!$A$1:$A$1990), ROW('Scouting Data Dump'!$A$1:$A$1990)))+('Team Lookup'!$D$1&lt;&gt;'Scouting Data Dump'!$A$1:$A$1990)*1048577, 0, 0), ROW(X7))),"")</f>
        <v/>
      </c>
      <c r="X12" s="37" t="str">
        <f>IFERROR(INDEX('Scouting Data Dump'!$Y$1:$Y$1990, SMALL(INDEX(($D$1='Scouting Data Dump'!$A$1:$A$1990)*(MATCH(ROW('Scouting Data Dump'!$A$1:$A$1990), ROW('Scouting Data Dump'!$A$1:$A$1990)))+('Team Lookup'!$D$1&lt;&gt;'Scouting Data Dump'!$A$1:$A$1990)*1048577, 0, 0), ROW(Y7))),"")</f>
        <v/>
      </c>
      <c r="Y12" s="37" t="str">
        <f>IFERROR(INDEX('Scouting Data Dump'!$Z$1:$Z$1990, SMALL(INDEX(($D$1='Scouting Data Dump'!$A$1:$A$1990)*(MATCH(ROW('Scouting Data Dump'!$A$1:$A$1990), ROW('Scouting Data Dump'!$A$1:$A$1990)))+('Team Lookup'!$D$1&lt;&gt;'Scouting Data Dump'!$A$1:$A$1990)*1048577, 0, 0), ROW(Z7))),"")</f>
        <v/>
      </c>
      <c r="Z12" s="37" t="str">
        <f>IFERROR(INDEX('Scouting Data Dump'!$AA$1:$AA$1990, SMALL(INDEX(($D$1='Scouting Data Dump'!$A$1:$A$1990)*(MATCH(ROW('Scouting Data Dump'!$A$1:$A$1990), ROW('Scouting Data Dump'!$A$1:$A$1990)))+('Team Lookup'!$D$1&lt;&gt;'Scouting Data Dump'!$A$1:$A$1990)*1048577, 0, 0), ROW(AA7))),"")</f>
        <v/>
      </c>
    </row>
    <row r="13" spans="1:26" x14ac:dyDescent="0.25">
      <c r="A13" s="90" t="e">
        <f>INDEX('Scouting Data Dump'!$B$1:$B$1990, SMALL(INDEX(($D$1='Scouting Data Dump'!$A$1:$A$1990)*(MATCH(ROW('Scouting Data Dump'!$A$1:$A$1990), ROW('Scouting Data Dump'!$A$1:$A$1990)))+('Team Lookup'!$D$1&lt;&gt;'Scouting Data Dump'!$A$1:$A$1990)*1048577, 0, 0), ROW(D8)))</f>
        <v>#REF!</v>
      </c>
      <c r="B13" s="33" t="str">
        <f>IFERROR(INDEX('Scouting Data Dump'!$D$1:$D$1990, SMALL(INDEX(($D$1='Scouting Data Dump'!$A$1:$A$1990)*(MATCH(ROW('Scouting Data Dump'!$A$1:$A$1990), ROW('Scouting Data Dump'!$A$1:$A$1990)))+('Team Lookup'!$D$1&lt;&gt;'Scouting Data Dump'!$A$1:$A$1990)*1048577, 0, 0), ROW(D8))),"")</f>
        <v/>
      </c>
      <c r="C13" s="91" t="str">
        <f>IFERROR(INDEX('Scouting Data Dump'!$C$1:$C$1990, SMALL(INDEX(($D$1='Scouting Data Dump'!$A$1:$A$1990)*(MATCH(ROW('Scouting Data Dump'!$A$1:$A$1990), ROW('Scouting Data Dump'!$A$1:$A$1990)))+('Team Lookup'!$D$1&lt;&gt;'Scouting Data Dump'!$A$1:$A$1990)*1048577, 0, 0), ROW(E8))),"")</f>
        <v/>
      </c>
      <c r="D13" s="37" t="str">
        <f>IFERROR(INDEX('Scouting Data Dump'!$F$1:$F$1990, SMALL(INDEX(($D$1='Scouting Data Dump'!$A$1:$A$1990)*(MATCH(ROW('Scouting Data Dump'!$A$1:$A$1990), ROW('Scouting Data Dump'!$A$1:$A$1990)))+('Team Lookup'!$D$1&lt;&gt;'Scouting Data Dump'!$A$1:$A$1990)*1048577, 0, 0), ROW(F8))),"")</f>
        <v/>
      </c>
      <c r="E13" s="91" t="str">
        <f>IFERROR(INDEX('Scouting Data Dump'!$E$1:$E$1990, SMALL(INDEX(($D$1='Scouting Data Dump'!$A$1:$A$1990)*(MATCH(ROW('Scouting Data Dump'!$A$1:$A$1990), ROW('Scouting Data Dump'!$A$1:$A$1990)))+('Team Lookup'!$D$1&lt;&gt;'Scouting Data Dump'!$A$1:$A$1990)*1048577, 0, 0), ROW(G8))),"")</f>
        <v/>
      </c>
      <c r="F13" s="37" t="str">
        <f>IFERROR(INDEX('Scouting Data Dump'!$H$1:$H$1990, SMALL(INDEX(($D$1='Scouting Data Dump'!$A$1:$A$1990)*(MATCH(ROW('Scouting Data Dump'!$A$1:$A$1990), ROW('Scouting Data Dump'!$A$1:$A$1990)))+('Team Lookup'!$D$1&lt;&gt;'Scouting Data Dump'!$A$1:$A$1990)*1048577, 0, 0), ROW(H8))),"")</f>
        <v/>
      </c>
      <c r="G13" s="92" t="str">
        <f>IFERROR(INDEX('Scouting Data Dump'!$G$1:$G$1990, SMALL(INDEX(($D$1='Scouting Data Dump'!$A$1:$A$1990)*(MATCH(ROW('Scouting Data Dump'!$A$1:$A$1990), ROW('Scouting Data Dump'!$A$1:$A$1990)))+('Team Lookup'!$D$1&lt;&gt;'Scouting Data Dump'!$A$1:$A$1990)*1048577, 0, 0), ROW(I8))),"")</f>
        <v/>
      </c>
      <c r="H13" s="91" t="str">
        <f>IFERROR(INDEX('Scouting Data Dump'!$I$1:$I$1990, SMALL(INDEX(($D$1='Scouting Data Dump'!$A$1:$A$1990)*(MATCH(ROW('Scouting Data Dump'!$A$1:$A$1990), ROW('Scouting Data Dump'!$A$1:$A$1990)))+('Team Lookup'!$D$1&lt;&gt;'Scouting Data Dump'!$A$1:$A$1990)*1048577, 0, 0), ROW(J8))),"")</f>
        <v/>
      </c>
      <c r="I13" s="37" t="str">
        <f>IFERROR(INDEX('Scouting Data Dump'!$J$1:$J$1990, SMALL(INDEX(($D$1='Scouting Data Dump'!$A$1:$A$1990)*(MATCH(ROW('Scouting Data Dump'!$A$1:$A$1990), ROW('Scouting Data Dump'!$A$1:$A$1990)))+('Team Lookup'!$D$1&lt;&gt;'Scouting Data Dump'!$A$1:$A$1990)*1048577, 0, 0), ROW(K8))),"")</f>
        <v/>
      </c>
      <c r="J13" s="37" t="str">
        <f>IFERROR(INDEX('Scouting Data Dump'!$K$1:$K$1990, SMALL(INDEX(($D$1='Scouting Data Dump'!$A$1:$A$1990)*(MATCH(ROW('Scouting Data Dump'!$A$1:$A$1990), ROW('Scouting Data Dump'!$A$1:$A$1990)))+('Team Lookup'!$D$1&lt;&gt;'Scouting Data Dump'!$A$1:$A$1990)*1048577, 0, 0), ROW(L8))),"")</f>
        <v/>
      </c>
      <c r="K13" s="37" t="str">
        <f>IFERROR(INDEX('Scouting Data Dump'!$L$1:$L$1990, SMALL(INDEX(($D$1='Scouting Data Dump'!$A$1:$A$1990)*(MATCH(ROW('Scouting Data Dump'!$A$1:$A$1990), ROW('Scouting Data Dump'!$A$1:$A$1990)))+('Team Lookup'!$D$1&lt;&gt;'Scouting Data Dump'!$A$1:$A$1990)*1048577, 0, 0), ROW(M8))),"")</f>
        <v/>
      </c>
      <c r="L13" s="37" t="str">
        <f>IFERROR(INDEX('Scouting Data Dump'!$M$1:$M$1990, SMALL(INDEX(($D$1='Scouting Data Dump'!$A$1:$A$1990)*(MATCH(ROW('Scouting Data Dump'!$A$1:$A$1990), ROW('Scouting Data Dump'!$A$1:$A$1990)))+('Team Lookup'!$D$1&lt;&gt;'Scouting Data Dump'!$A$1:$A$1990)*1048577, 0, 0), ROW(N8))),"")</f>
        <v/>
      </c>
      <c r="M13" s="37" t="str">
        <f>IFERROR(INDEX('Scouting Data Dump'!$N$1:$N$1990, SMALL(INDEX(($D$1='Scouting Data Dump'!$A$1:$A$1990)*(MATCH(ROW('Scouting Data Dump'!$A$1:$A$1990), ROW('Scouting Data Dump'!$A$1:$A$1990)))+('Team Lookup'!$D$1&lt;&gt;'Scouting Data Dump'!$A$1:$A$1990)*1048577, 0, 0), ROW(O8))),"")</f>
        <v/>
      </c>
      <c r="N13" s="52" t="str">
        <f>IFERROR(INDEX('Scouting Data Dump'!$O$1:$O$1990, SMALL(INDEX(($D$1='Scouting Data Dump'!$A$1:$A$1990)*(MATCH(ROW('Scouting Data Dump'!$A$1:$A$1990), ROW('Scouting Data Dump'!$A$1:$A$1990)))+('Team Lookup'!$D$1&lt;&gt;'Scouting Data Dump'!$A$1:$A$1990)*1048577, 0, 0), ROW(P8))),"")</f>
        <v/>
      </c>
      <c r="O13" s="91" t="str">
        <f>IFERROR(INDEX('Scouting Data Dump'!$P$1:$P$1990, SMALL(INDEX(($D$1='Scouting Data Dump'!$A$1:$A$1990)*(MATCH(ROW('Scouting Data Dump'!$A$1:$A$1990), ROW('Scouting Data Dump'!$A$1:$A$1990)))+('Team Lookup'!$D$1&lt;&gt;'Scouting Data Dump'!$A$1:$A$1990)*1048577, 0, 0), ROW(P8))),"")</f>
        <v/>
      </c>
      <c r="P13" s="37" t="str">
        <f>IFERROR(INDEX('Scouting Data Dump'!$Q$1:$Q$1990, SMALL(INDEX(($D$1='Scouting Data Dump'!$A$1:$A$1990)*(MATCH(ROW('Scouting Data Dump'!$A$1:$A$1990), ROW('Scouting Data Dump'!$A$1:$A$1990)))+('Team Lookup'!$D$1&lt;&gt;'Scouting Data Dump'!$A$1:$A$1990)*1048577, 0, 0), ROW(Q8))),"")</f>
        <v/>
      </c>
      <c r="Q13" s="37" t="str">
        <f>IFERROR(INDEX('Scouting Data Dump'!$R$1:$R$1990, SMALL(INDEX(($D$1='Scouting Data Dump'!$A$1:$A$1990)*(MATCH(ROW('Scouting Data Dump'!$A$1:$A$1990), ROW('Scouting Data Dump'!$A$1:$A$1990)))+('Team Lookup'!$D$1&lt;&gt;'Scouting Data Dump'!$A$1:$A$1990)*1048577, 0, 0), ROW(R8))),"")</f>
        <v/>
      </c>
      <c r="R13" s="37" t="str">
        <f>IFERROR(INDEX('Scouting Data Dump'!$S$1:$S$1990, SMALL(INDEX(($D$1='Scouting Data Dump'!$A$1:$A$1990)*(MATCH(ROW('Scouting Data Dump'!$A$1:$A$1990), ROW('Scouting Data Dump'!$A$1:$A$1990)))+('Team Lookup'!$D$1&lt;&gt;'Scouting Data Dump'!$A$1:$A$1990)*1048577, 0, 0), ROW(S8))),"")</f>
        <v/>
      </c>
      <c r="S13" s="37" t="str">
        <f>IFERROR(INDEX('Scouting Data Dump'!$T$1:$T$1990, SMALL(INDEX(($D$1='Scouting Data Dump'!$A$1:$A$1990)*(MATCH(ROW('Scouting Data Dump'!$A$1:$A$1990), ROW('Scouting Data Dump'!$A$1:$A$1990)))+('Team Lookup'!$D$1&lt;&gt;'Scouting Data Dump'!$A$1:$A$1990)*1048577, 0, 0), ROW(T8))),"")</f>
        <v/>
      </c>
      <c r="T13" s="37" t="str">
        <f>IFERROR(INDEX('Scouting Data Dump'!$U$1:$U$1990, SMALL(INDEX(($D$1='Scouting Data Dump'!$A$1:$A$1990)*(MATCH(ROW('Scouting Data Dump'!$A$1:$A$1990), ROW('Scouting Data Dump'!$A$1:$A$1990)))+('Team Lookup'!$D$1&lt;&gt;'Scouting Data Dump'!$A$1:$A$1990)*1048577, 0, 0), ROW(U8))),"")</f>
        <v/>
      </c>
      <c r="U13" s="37" t="str">
        <f>IFERROR(INDEX('Scouting Data Dump'!$V$1:$V$1990, SMALL(INDEX(($D$1='Scouting Data Dump'!$A$1:$A$1990)*(MATCH(ROW('Scouting Data Dump'!$A$1:$A$1990), ROW('Scouting Data Dump'!$A$1:$A$1990)))+('Team Lookup'!$D$1&lt;&gt;'Scouting Data Dump'!$A$1:$A$1990)*1048577, 0, 0), ROW(V8))),"")</f>
        <v/>
      </c>
      <c r="V13" s="53" t="str">
        <f>IFERROR(INDEX('Scouting Data Dump'!$W$1:$W$1990, SMALL(INDEX(($D$1='Scouting Data Dump'!$A$1:$A$1990)*(MATCH(ROW('Scouting Data Dump'!$A$1:$A$1990), ROW('Scouting Data Dump'!$A$1:$A$1990)))+('Team Lookup'!$D$1&lt;&gt;'Scouting Data Dump'!$A$1:$A$1990)*1048577, 0, 0), ROW(W8))),"")</f>
        <v/>
      </c>
      <c r="W13" s="37" t="str">
        <f>IFERROR(INDEX('Scouting Data Dump'!$X$1:$X$1990, SMALL(INDEX(($D$1='Scouting Data Dump'!$A$1:$A$1990)*(MATCH(ROW('Scouting Data Dump'!$A$1:$A$1990), ROW('Scouting Data Dump'!$A$1:$A$1990)))+('Team Lookup'!$D$1&lt;&gt;'Scouting Data Dump'!$A$1:$A$1990)*1048577, 0, 0), ROW(X8))),"")</f>
        <v/>
      </c>
      <c r="X13" s="37" t="str">
        <f>IFERROR(INDEX('Scouting Data Dump'!$Y$1:$Y$1990, SMALL(INDEX(($D$1='Scouting Data Dump'!$A$1:$A$1990)*(MATCH(ROW('Scouting Data Dump'!$A$1:$A$1990), ROW('Scouting Data Dump'!$A$1:$A$1990)))+('Team Lookup'!$D$1&lt;&gt;'Scouting Data Dump'!$A$1:$A$1990)*1048577, 0, 0), ROW(Y8))),"")</f>
        <v/>
      </c>
      <c r="Y13" s="37" t="str">
        <f>IFERROR(INDEX('Scouting Data Dump'!$Z$1:$Z$1990, SMALL(INDEX(($D$1='Scouting Data Dump'!$A$1:$A$1990)*(MATCH(ROW('Scouting Data Dump'!$A$1:$A$1990), ROW('Scouting Data Dump'!$A$1:$A$1990)))+('Team Lookup'!$D$1&lt;&gt;'Scouting Data Dump'!$A$1:$A$1990)*1048577, 0, 0), ROW(Z8))),"")</f>
        <v/>
      </c>
      <c r="Z13" s="37" t="str">
        <f>IFERROR(INDEX('Scouting Data Dump'!$AA$1:$AA$1990, SMALL(INDEX(($D$1='Scouting Data Dump'!$A$1:$A$1990)*(MATCH(ROW('Scouting Data Dump'!$A$1:$A$1990), ROW('Scouting Data Dump'!$A$1:$A$1990)))+('Team Lookup'!$D$1&lt;&gt;'Scouting Data Dump'!$A$1:$A$1990)*1048577, 0, 0), ROW(AA8))),"")</f>
        <v/>
      </c>
    </row>
    <row r="14" spans="1:26" x14ac:dyDescent="0.25">
      <c r="A14" s="90" t="e">
        <f>INDEX('Scouting Data Dump'!$B$1:$B$1990, SMALL(INDEX(($D$1='Scouting Data Dump'!$A$1:$A$1990)*(MATCH(ROW('Scouting Data Dump'!$A$1:$A$1990), ROW('Scouting Data Dump'!$A$1:$A$1990)))+('Team Lookup'!$D$1&lt;&gt;'Scouting Data Dump'!$A$1:$A$1990)*1048577, 0, 0), ROW(D9)))</f>
        <v>#REF!</v>
      </c>
      <c r="B14" s="33" t="str">
        <f>IFERROR(INDEX('Scouting Data Dump'!$D$1:$D$1990, SMALL(INDEX(($D$1='Scouting Data Dump'!$A$1:$A$1990)*(MATCH(ROW('Scouting Data Dump'!$A$1:$A$1990), ROW('Scouting Data Dump'!$A$1:$A$1990)))+('Team Lookup'!$D$1&lt;&gt;'Scouting Data Dump'!$A$1:$A$1990)*1048577, 0, 0), ROW(D9))),"")</f>
        <v/>
      </c>
      <c r="C14" s="91" t="str">
        <f>IFERROR(INDEX('Scouting Data Dump'!$C$1:$C$1990, SMALL(INDEX(($D$1='Scouting Data Dump'!$A$1:$A$1990)*(MATCH(ROW('Scouting Data Dump'!$A$1:$A$1990), ROW('Scouting Data Dump'!$A$1:$A$1990)))+('Team Lookup'!$D$1&lt;&gt;'Scouting Data Dump'!$A$1:$A$1990)*1048577, 0, 0), ROW(E9))),"")</f>
        <v/>
      </c>
      <c r="D14" s="37" t="str">
        <f>IFERROR(INDEX('Scouting Data Dump'!$F$1:$F$1990, SMALL(INDEX(($D$1='Scouting Data Dump'!$A$1:$A$1990)*(MATCH(ROW('Scouting Data Dump'!$A$1:$A$1990), ROW('Scouting Data Dump'!$A$1:$A$1990)))+('Team Lookup'!$D$1&lt;&gt;'Scouting Data Dump'!$A$1:$A$1990)*1048577, 0, 0), ROW(F9))),"")</f>
        <v/>
      </c>
      <c r="E14" s="91" t="str">
        <f>IFERROR(INDEX('Scouting Data Dump'!$E$1:$E$1990, SMALL(INDEX(($D$1='Scouting Data Dump'!$A$1:$A$1990)*(MATCH(ROW('Scouting Data Dump'!$A$1:$A$1990), ROW('Scouting Data Dump'!$A$1:$A$1990)))+('Team Lookup'!$D$1&lt;&gt;'Scouting Data Dump'!$A$1:$A$1990)*1048577, 0, 0), ROW(G9))),"")</f>
        <v/>
      </c>
      <c r="F14" s="37" t="str">
        <f>IFERROR(INDEX('Scouting Data Dump'!$H$1:$H$1990, SMALL(INDEX(($D$1='Scouting Data Dump'!$A$1:$A$1990)*(MATCH(ROW('Scouting Data Dump'!$A$1:$A$1990), ROW('Scouting Data Dump'!$A$1:$A$1990)))+('Team Lookup'!$D$1&lt;&gt;'Scouting Data Dump'!$A$1:$A$1990)*1048577, 0, 0), ROW(H9))),"")</f>
        <v/>
      </c>
      <c r="G14" s="92" t="str">
        <f>IFERROR(INDEX('Scouting Data Dump'!$G$1:$G$1990, SMALL(INDEX(($D$1='Scouting Data Dump'!$A$1:$A$1990)*(MATCH(ROW('Scouting Data Dump'!$A$1:$A$1990), ROW('Scouting Data Dump'!$A$1:$A$1990)))+('Team Lookup'!$D$1&lt;&gt;'Scouting Data Dump'!$A$1:$A$1990)*1048577, 0, 0), ROW(I9))),"")</f>
        <v/>
      </c>
      <c r="H14" s="91" t="str">
        <f>IFERROR(INDEX('Scouting Data Dump'!$I$1:$I$1990, SMALL(INDEX(($D$1='Scouting Data Dump'!$A$1:$A$1990)*(MATCH(ROW('Scouting Data Dump'!$A$1:$A$1990), ROW('Scouting Data Dump'!$A$1:$A$1990)))+('Team Lookup'!$D$1&lt;&gt;'Scouting Data Dump'!$A$1:$A$1990)*1048577, 0, 0), ROW(J9))),"")</f>
        <v/>
      </c>
      <c r="I14" s="37" t="str">
        <f>IFERROR(INDEX('Scouting Data Dump'!$J$1:$J$1990, SMALL(INDEX(($D$1='Scouting Data Dump'!$A$1:$A$1990)*(MATCH(ROW('Scouting Data Dump'!$A$1:$A$1990), ROW('Scouting Data Dump'!$A$1:$A$1990)))+('Team Lookup'!$D$1&lt;&gt;'Scouting Data Dump'!$A$1:$A$1990)*1048577, 0, 0), ROW(K9))),"")</f>
        <v/>
      </c>
      <c r="J14" s="37" t="str">
        <f>IFERROR(INDEX('Scouting Data Dump'!$K$1:$K$1990, SMALL(INDEX(($D$1='Scouting Data Dump'!$A$1:$A$1990)*(MATCH(ROW('Scouting Data Dump'!$A$1:$A$1990), ROW('Scouting Data Dump'!$A$1:$A$1990)))+('Team Lookup'!$D$1&lt;&gt;'Scouting Data Dump'!$A$1:$A$1990)*1048577, 0, 0), ROW(L9))),"")</f>
        <v/>
      </c>
      <c r="K14" s="37" t="str">
        <f>IFERROR(INDEX('Scouting Data Dump'!$L$1:$L$1990, SMALL(INDEX(($D$1='Scouting Data Dump'!$A$1:$A$1990)*(MATCH(ROW('Scouting Data Dump'!$A$1:$A$1990), ROW('Scouting Data Dump'!$A$1:$A$1990)))+('Team Lookup'!$D$1&lt;&gt;'Scouting Data Dump'!$A$1:$A$1990)*1048577, 0, 0), ROW(M9))),"")</f>
        <v/>
      </c>
      <c r="L14" s="37" t="str">
        <f>IFERROR(INDEX('Scouting Data Dump'!$M$1:$M$1990, SMALL(INDEX(($D$1='Scouting Data Dump'!$A$1:$A$1990)*(MATCH(ROW('Scouting Data Dump'!$A$1:$A$1990), ROW('Scouting Data Dump'!$A$1:$A$1990)))+('Team Lookup'!$D$1&lt;&gt;'Scouting Data Dump'!$A$1:$A$1990)*1048577, 0, 0), ROW(N9))),"")</f>
        <v/>
      </c>
      <c r="M14" s="37" t="str">
        <f>IFERROR(INDEX('Scouting Data Dump'!$N$1:$N$1990, SMALL(INDEX(($D$1='Scouting Data Dump'!$A$1:$A$1990)*(MATCH(ROW('Scouting Data Dump'!$A$1:$A$1990), ROW('Scouting Data Dump'!$A$1:$A$1990)))+('Team Lookup'!$D$1&lt;&gt;'Scouting Data Dump'!$A$1:$A$1990)*1048577, 0, 0), ROW(O9))),"")</f>
        <v/>
      </c>
      <c r="N14" s="52" t="str">
        <f>IFERROR(INDEX('Scouting Data Dump'!$O$1:$O$1990, SMALL(INDEX(($D$1='Scouting Data Dump'!$A$1:$A$1990)*(MATCH(ROW('Scouting Data Dump'!$A$1:$A$1990), ROW('Scouting Data Dump'!$A$1:$A$1990)))+('Team Lookup'!$D$1&lt;&gt;'Scouting Data Dump'!$A$1:$A$1990)*1048577, 0, 0), ROW(P9))),"")</f>
        <v/>
      </c>
      <c r="O14" s="91" t="str">
        <f>IFERROR(INDEX('Scouting Data Dump'!$P$1:$P$1990, SMALL(INDEX(($D$1='Scouting Data Dump'!$A$1:$A$1990)*(MATCH(ROW('Scouting Data Dump'!$A$1:$A$1990), ROW('Scouting Data Dump'!$A$1:$A$1990)))+('Team Lookup'!$D$1&lt;&gt;'Scouting Data Dump'!$A$1:$A$1990)*1048577, 0, 0), ROW(P9))),"")</f>
        <v/>
      </c>
      <c r="P14" s="37" t="str">
        <f>IFERROR(INDEX('Scouting Data Dump'!$Q$1:$Q$1990, SMALL(INDEX(($D$1='Scouting Data Dump'!$A$1:$A$1990)*(MATCH(ROW('Scouting Data Dump'!$A$1:$A$1990), ROW('Scouting Data Dump'!$A$1:$A$1990)))+('Team Lookup'!$D$1&lt;&gt;'Scouting Data Dump'!$A$1:$A$1990)*1048577, 0, 0), ROW(Q9))),"")</f>
        <v/>
      </c>
      <c r="Q14" s="37" t="str">
        <f>IFERROR(INDEX('Scouting Data Dump'!$R$1:$R$1990, SMALL(INDEX(($D$1='Scouting Data Dump'!$A$1:$A$1990)*(MATCH(ROW('Scouting Data Dump'!$A$1:$A$1990), ROW('Scouting Data Dump'!$A$1:$A$1990)))+('Team Lookup'!$D$1&lt;&gt;'Scouting Data Dump'!$A$1:$A$1990)*1048577, 0, 0), ROW(R9))),"")</f>
        <v/>
      </c>
      <c r="R14" s="37" t="str">
        <f>IFERROR(INDEX('Scouting Data Dump'!$S$1:$S$1990, SMALL(INDEX(($D$1='Scouting Data Dump'!$A$1:$A$1990)*(MATCH(ROW('Scouting Data Dump'!$A$1:$A$1990), ROW('Scouting Data Dump'!$A$1:$A$1990)))+('Team Lookup'!$D$1&lt;&gt;'Scouting Data Dump'!$A$1:$A$1990)*1048577, 0, 0), ROW(S9))),"")</f>
        <v/>
      </c>
      <c r="S14" s="37" t="str">
        <f>IFERROR(INDEX('Scouting Data Dump'!$T$1:$T$1990, SMALL(INDEX(($D$1='Scouting Data Dump'!$A$1:$A$1990)*(MATCH(ROW('Scouting Data Dump'!$A$1:$A$1990), ROW('Scouting Data Dump'!$A$1:$A$1990)))+('Team Lookup'!$D$1&lt;&gt;'Scouting Data Dump'!$A$1:$A$1990)*1048577, 0, 0), ROW(T9))),"")</f>
        <v/>
      </c>
      <c r="T14" s="37" t="str">
        <f>IFERROR(INDEX('Scouting Data Dump'!$U$1:$U$1990, SMALL(INDEX(($D$1='Scouting Data Dump'!$A$1:$A$1990)*(MATCH(ROW('Scouting Data Dump'!$A$1:$A$1990), ROW('Scouting Data Dump'!$A$1:$A$1990)))+('Team Lookup'!$D$1&lt;&gt;'Scouting Data Dump'!$A$1:$A$1990)*1048577, 0, 0), ROW(U9))),"")</f>
        <v/>
      </c>
      <c r="U14" s="37" t="str">
        <f>IFERROR(INDEX('Scouting Data Dump'!$V$1:$V$1990, SMALL(INDEX(($D$1='Scouting Data Dump'!$A$1:$A$1990)*(MATCH(ROW('Scouting Data Dump'!$A$1:$A$1990), ROW('Scouting Data Dump'!$A$1:$A$1990)))+('Team Lookup'!$D$1&lt;&gt;'Scouting Data Dump'!$A$1:$A$1990)*1048577, 0, 0), ROW(V9))),"")</f>
        <v/>
      </c>
      <c r="V14" s="53" t="str">
        <f>IFERROR(INDEX('Scouting Data Dump'!$W$1:$W$1990, SMALL(INDEX(($D$1='Scouting Data Dump'!$A$1:$A$1990)*(MATCH(ROW('Scouting Data Dump'!$A$1:$A$1990), ROW('Scouting Data Dump'!$A$1:$A$1990)))+('Team Lookup'!$D$1&lt;&gt;'Scouting Data Dump'!$A$1:$A$1990)*1048577, 0, 0), ROW(W9))),"")</f>
        <v/>
      </c>
      <c r="W14" s="37" t="str">
        <f>IFERROR(INDEX('Scouting Data Dump'!$X$1:$X$1990, SMALL(INDEX(($D$1='Scouting Data Dump'!$A$1:$A$1990)*(MATCH(ROW('Scouting Data Dump'!$A$1:$A$1990), ROW('Scouting Data Dump'!$A$1:$A$1990)))+('Team Lookup'!$D$1&lt;&gt;'Scouting Data Dump'!$A$1:$A$1990)*1048577, 0, 0), ROW(X9))),"")</f>
        <v/>
      </c>
      <c r="X14" s="37" t="str">
        <f>IFERROR(INDEX('Scouting Data Dump'!$Y$1:$Y$1990, SMALL(INDEX(($D$1='Scouting Data Dump'!$A$1:$A$1990)*(MATCH(ROW('Scouting Data Dump'!$A$1:$A$1990), ROW('Scouting Data Dump'!$A$1:$A$1990)))+('Team Lookup'!$D$1&lt;&gt;'Scouting Data Dump'!$A$1:$A$1990)*1048577, 0, 0), ROW(Y9))),"")</f>
        <v/>
      </c>
      <c r="Y14" s="37" t="str">
        <f>IFERROR(INDEX('Scouting Data Dump'!$Z$1:$Z$1990, SMALL(INDEX(($D$1='Scouting Data Dump'!$A$1:$A$1990)*(MATCH(ROW('Scouting Data Dump'!$A$1:$A$1990), ROW('Scouting Data Dump'!$A$1:$A$1990)))+('Team Lookup'!$D$1&lt;&gt;'Scouting Data Dump'!$A$1:$A$1990)*1048577, 0, 0), ROW(Z9))),"")</f>
        <v/>
      </c>
      <c r="Z14" s="37" t="str">
        <f>IFERROR(INDEX('Scouting Data Dump'!$AA$1:$AA$1990, SMALL(INDEX(($D$1='Scouting Data Dump'!$A$1:$A$1990)*(MATCH(ROW('Scouting Data Dump'!$A$1:$A$1990), ROW('Scouting Data Dump'!$A$1:$A$1990)))+('Team Lookup'!$D$1&lt;&gt;'Scouting Data Dump'!$A$1:$A$1990)*1048577, 0, 0), ROW(AA9))),"")</f>
        <v/>
      </c>
    </row>
    <row r="15" spans="1:26" x14ac:dyDescent="0.25">
      <c r="A15" s="90" t="e">
        <f>INDEX('Scouting Data Dump'!$B$1:$B$1990, SMALL(INDEX(($D$1='Scouting Data Dump'!$A$1:$A$1990)*(MATCH(ROW('Scouting Data Dump'!$A$1:$A$1990), ROW('Scouting Data Dump'!$A$1:$A$1990)))+('Team Lookup'!$D$1&lt;&gt;'Scouting Data Dump'!$A$1:$A$1990)*1048577, 0, 0), ROW(D10)))</f>
        <v>#REF!</v>
      </c>
      <c r="B15" s="33" t="str">
        <f>IFERROR(INDEX('Scouting Data Dump'!$D$1:$D$1990, SMALL(INDEX(($D$1='Scouting Data Dump'!$A$1:$A$1990)*(MATCH(ROW('Scouting Data Dump'!$A$1:$A$1990), ROW('Scouting Data Dump'!$A$1:$A$1990)))+('Team Lookup'!$D$1&lt;&gt;'Scouting Data Dump'!$A$1:$A$1990)*1048577, 0, 0), ROW(D10))),"")</f>
        <v/>
      </c>
      <c r="C15" s="91" t="str">
        <f>IFERROR(INDEX('Scouting Data Dump'!$C$1:$C$1990, SMALL(INDEX(($D$1='Scouting Data Dump'!$A$1:$A$1990)*(MATCH(ROW('Scouting Data Dump'!$A$1:$A$1990), ROW('Scouting Data Dump'!$A$1:$A$1990)))+('Team Lookup'!$D$1&lt;&gt;'Scouting Data Dump'!$A$1:$A$1990)*1048577, 0, 0), ROW(E10))),"")</f>
        <v/>
      </c>
      <c r="D15" s="37" t="str">
        <f>IFERROR(INDEX('Scouting Data Dump'!$F$1:$F$1990, SMALL(INDEX(($D$1='Scouting Data Dump'!$A$1:$A$1990)*(MATCH(ROW('Scouting Data Dump'!$A$1:$A$1990), ROW('Scouting Data Dump'!$A$1:$A$1990)))+('Team Lookup'!$D$1&lt;&gt;'Scouting Data Dump'!$A$1:$A$1990)*1048577, 0, 0), ROW(F10))),"")</f>
        <v/>
      </c>
      <c r="E15" s="91" t="str">
        <f>IFERROR(INDEX('Scouting Data Dump'!$E$1:$E$1990, SMALL(INDEX(($D$1='Scouting Data Dump'!$A$1:$A$1990)*(MATCH(ROW('Scouting Data Dump'!$A$1:$A$1990), ROW('Scouting Data Dump'!$A$1:$A$1990)))+('Team Lookup'!$D$1&lt;&gt;'Scouting Data Dump'!$A$1:$A$1990)*1048577, 0, 0), ROW(G10))),"")</f>
        <v/>
      </c>
      <c r="F15" s="37" t="str">
        <f>IFERROR(INDEX('Scouting Data Dump'!$H$1:$H$1990, SMALL(INDEX(($D$1='Scouting Data Dump'!$A$1:$A$1990)*(MATCH(ROW('Scouting Data Dump'!$A$1:$A$1990), ROW('Scouting Data Dump'!$A$1:$A$1990)))+('Team Lookup'!$D$1&lt;&gt;'Scouting Data Dump'!$A$1:$A$1990)*1048577, 0, 0), ROW(H10))),"")</f>
        <v/>
      </c>
      <c r="G15" s="92" t="str">
        <f>IFERROR(INDEX('Scouting Data Dump'!$G$1:$G$1990, SMALL(INDEX(($D$1='Scouting Data Dump'!$A$1:$A$1990)*(MATCH(ROW('Scouting Data Dump'!$A$1:$A$1990), ROW('Scouting Data Dump'!$A$1:$A$1990)))+('Team Lookup'!$D$1&lt;&gt;'Scouting Data Dump'!$A$1:$A$1990)*1048577, 0, 0), ROW(I10))),"")</f>
        <v/>
      </c>
      <c r="H15" s="91" t="str">
        <f>IFERROR(INDEX('Scouting Data Dump'!$I$1:$I$1990, SMALL(INDEX(($D$1='Scouting Data Dump'!$A$1:$A$1990)*(MATCH(ROW('Scouting Data Dump'!$A$1:$A$1990), ROW('Scouting Data Dump'!$A$1:$A$1990)))+('Team Lookup'!$D$1&lt;&gt;'Scouting Data Dump'!$A$1:$A$1990)*1048577, 0, 0), ROW(J10))),"")</f>
        <v/>
      </c>
      <c r="I15" s="37" t="str">
        <f>IFERROR(INDEX('Scouting Data Dump'!$J$1:$J$1990, SMALL(INDEX(($D$1='Scouting Data Dump'!$A$1:$A$1990)*(MATCH(ROW('Scouting Data Dump'!$A$1:$A$1990), ROW('Scouting Data Dump'!$A$1:$A$1990)))+('Team Lookup'!$D$1&lt;&gt;'Scouting Data Dump'!$A$1:$A$1990)*1048577, 0, 0), ROW(K10))),"")</f>
        <v/>
      </c>
      <c r="J15" s="37" t="str">
        <f>IFERROR(INDEX('Scouting Data Dump'!$K$1:$K$1990, SMALL(INDEX(($D$1='Scouting Data Dump'!$A$1:$A$1990)*(MATCH(ROW('Scouting Data Dump'!$A$1:$A$1990), ROW('Scouting Data Dump'!$A$1:$A$1990)))+('Team Lookup'!$D$1&lt;&gt;'Scouting Data Dump'!$A$1:$A$1990)*1048577, 0, 0), ROW(L10))),"")</f>
        <v/>
      </c>
      <c r="K15" s="37" t="str">
        <f>IFERROR(INDEX('Scouting Data Dump'!$L$1:$L$1990, SMALL(INDEX(($D$1='Scouting Data Dump'!$A$1:$A$1990)*(MATCH(ROW('Scouting Data Dump'!$A$1:$A$1990), ROW('Scouting Data Dump'!$A$1:$A$1990)))+('Team Lookup'!$D$1&lt;&gt;'Scouting Data Dump'!$A$1:$A$1990)*1048577, 0, 0), ROW(M10))),"")</f>
        <v/>
      </c>
      <c r="L15" s="37" t="str">
        <f>IFERROR(INDEX('Scouting Data Dump'!$M$1:$M$1990, SMALL(INDEX(($D$1='Scouting Data Dump'!$A$1:$A$1990)*(MATCH(ROW('Scouting Data Dump'!$A$1:$A$1990), ROW('Scouting Data Dump'!$A$1:$A$1990)))+('Team Lookup'!$D$1&lt;&gt;'Scouting Data Dump'!$A$1:$A$1990)*1048577, 0, 0), ROW(N10))),"")</f>
        <v/>
      </c>
      <c r="M15" s="37" t="str">
        <f>IFERROR(INDEX('Scouting Data Dump'!$N$1:$N$1990, SMALL(INDEX(($D$1='Scouting Data Dump'!$A$1:$A$1990)*(MATCH(ROW('Scouting Data Dump'!$A$1:$A$1990), ROW('Scouting Data Dump'!$A$1:$A$1990)))+('Team Lookup'!$D$1&lt;&gt;'Scouting Data Dump'!$A$1:$A$1990)*1048577, 0, 0), ROW(O10))),"")</f>
        <v/>
      </c>
      <c r="N15" s="52" t="str">
        <f>IFERROR(INDEX('Scouting Data Dump'!$O$1:$O$1990, SMALL(INDEX(($D$1='Scouting Data Dump'!$A$1:$A$1990)*(MATCH(ROW('Scouting Data Dump'!$A$1:$A$1990), ROW('Scouting Data Dump'!$A$1:$A$1990)))+('Team Lookup'!$D$1&lt;&gt;'Scouting Data Dump'!$A$1:$A$1990)*1048577, 0, 0), ROW(P10))),"")</f>
        <v/>
      </c>
      <c r="O15" s="91" t="str">
        <f>IFERROR(INDEX('Scouting Data Dump'!$P$1:$P$1990, SMALL(INDEX(($D$1='Scouting Data Dump'!$A$1:$A$1990)*(MATCH(ROW('Scouting Data Dump'!$A$1:$A$1990), ROW('Scouting Data Dump'!$A$1:$A$1990)))+('Team Lookup'!$D$1&lt;&gt;'Scouting Data Dump'!$A$1:$A$1990)*1048577, 0, 0), ROW(P10))),"")</f>
        <v/>
      </c>
      <c r="P15" s="37" t="str">
        <f>IFERROR(INDEX('Scouting Data Dump'!$Q$1:$Q$1990, SMALL(INDEX(($D$1='Scouting Data Dump'!$A$1:$A$1990)*(MATCH(ROW('Scouting Data Dump'!$A$1:$A$1990), ROW('Scouting Data Dump'!$A$1:$A$1990)))+('Team Lookup'!$D$1&lt;&gt;'Scouting Data Dump'!$A$1:$A$1990)*1048577, 0, 0), ROW(Q10))),"")</f>
        <v/>
      </c>
      <c r="Q15" s="37" t="str">
        <f>IFERROR(INDEX('Scouting Data Dump'!$R$1:$R$1990, SMALL(INDEX(($D$1='Scouting Data Dump'!$A$1:$A$1990)*(MATCH(ROW('Scouting Data Dump'!$A$1:$A$1990), ROW('Scouting Data Dump'!$A$1:$A$1990)))+('Team Lookup'!$D$1&lt;&gt;'Scouting Data Dump'!$A$1:$A$1990)*1048577, 0, 0), ROW(R10))),"")</f>
        <v/>
      </c>
      <c r="R15" s="37" t="str">
        <f>IFERROR(INDEX('Scouting Data Dump'!$S$1:$S$1990, SMALL(INDEX(($D$1='Scouting Data Dump'!$A$1:$A$1990)*(MATCH(ROW('Scouting Data Dump'!$A$1:$A$1990), ROW('Scouting Data Dump'!$A$1:$A$1990)))+('Team Lookup'!$D$1&lt;&gt;'Scouting Data Dump'!$A$1:$A$1990)*1048577, 0, 0), ROW(S10))),"")</f>
        <v/>
      </c>
      <c r="S15" s="37" t="str">
        <f>IFERROR(INDEX('Scouting Data Dump'!$T$1:$T$1990, SMALL(INDEX(($D$1='Scouting Data Dump'!$A$1:$A$1990)*(MATCH(ROW('Scouting Data Dump'!$A$1:$A$1990), ROW('Scouting Data Dump'!$A$1:$A$1990)))+('Team Lookup'!$D$1&lt;&gt;'Scouting Data Dump'!$A$1:$A$1990)*1048577, 0, 0), ROW(T10))),"")</f>
        <v/>
      </c>
      <c r="T15" s="37" t="str">
        <f>IFERROR(INDEX('Scouting Data Dump'!$U$1:$U$1990, SMALL(INDEX(($D$1='Scouting Data Dump'!$A$1:$A$1990)*(MATCH(ROW('Scouting Data Dump'!$A$1:$A$1990), ROW('Scouting Data Dump'!$A$1:$A$1990)))+('Team Lookup'!$D$1&lt;&gt;'Scouting Data Dump'!$A$1:$A$1990)*1048577, 0, 0), ROW(U10))),"")</f>
        <v/>
      </c>
      <c r="U15" s="37" t="str">
        <f>IFERROR(INDEX('Scouting Data Dump'!$V$1:$V$1990, SMALL(INDEX(($D$1='Scouting Data Dump'!$A$1:$A$1990)*(MATCH(ROW('Scouting Data Dump'!$A$1:$A$1990), ROW('Scouting Data Dump'!$A$1:$A$1990)))+('Team Lookup'!$D$1&lt;&gt;'Scouting Data Dump'!$A$1:$A$1990)*1048577, 0, 0), ROW(V10))),"")</f>
        <v/>
      </c>
      <c r="V15" s="53" t="str">
        <f>IFERROR(INDEX('Scouting Data Dump'!$W$1:$W$1990, SMALL(INDEX(($D$1='Scouting Data Dump'!$A$1:$A$1990)*(MATCH(ROW('Scouting Data Dump'!$A$1:$A$1990), ROW('Scouting Data Dump'!$A$1:$A$1990)))+('Team Lookup'!$D$1&lt;&gt;'Scouting Data Dump'!$A$1:$A$1990)*1048577, 0, 0), ROW(W10))),"")</f>
        <v/>
      </c>
      <c r="W15" s="37" t="str">
        <f>IFERROR(INDEX('Scouting Data Dump'!$X$1:$X$1990, SMALL(INDEX(($D$1='Scouting Data Dump'!$A$1:$A$1990)*(MATCH(ROW('Scouting Data Dump'!$A$1:$A$1990), ROW('Scouting Data Dump'!$A$1:$A$1990)))+('Team Lookup'!$D$1&lt;&gt;'Scouting Data Dump'!$A$1:$A$1990)*1048577, 0, 0), ROW(X10))),"")</f>
        <v/>
      </c>
      <c r="X15" s="37" t="str">
        <f>IFERROR(INDEX('Scouting Data Dump'!$Y$1:$Y$1990, SMALL(INDEX(($D$1='Scouting Data Dump'!$A$1:$A$1990)*(MATCH(ROW('Scouting Data Dump'!$A$1:$A$1990), ROW('Scouting Data Dump'!$A$1:$A$1990)))+('Team Lookup'!$D$1&lt;&gt;'Scouting Data Dump'!$A$1:$A$1990)*1048577, 0, 0), ROW(Y10))),"")</f>
        <v/>
      </c>
      <c r="Y15" s="37" t="str">
        <f>IFERROR(INDEX('Scouting Data Dump'!$Z$1:$Z$1990, SMALL(INDEX(($D$1='Scouting Data Dump'!$A$1:$A$1990)*(MATCH(ROW('Scouting Data Dump'!$A$1:$A$1990), ROW('Scouting Data Dump'!$A$1:$A$1990)))+('Team Lookup'!$D$1&lt;&gt;'Scouting Data Dump'!$A$1:$A$1990)*1048577, 0, 0), ROW(Z10))),"")</f>
        <v/>
      </c>
      <c r="Z15" s="37" t="str">
        <f>IFERROR(INDEX('Scouting Data Dump'!$AA$1:$AA$1990, SMALL(INDEX(($D$1='Scouting Data Dump'!$A$1:$A$1990)*(MATCH(ROW('Scouting Data Dump'!$A$1:$A$1990), ROW('Scouting Data Dump'!$A$1:$A$1990)))+('Team Lookup'!$D$1&lt;&gt;'Scouting Data Dump'!$A$1:$A$1990)*1048577, 0, 0), ROW(AA10))),"")</f>
        <v/>
      </c>
    </row>
    <row r="16" spans="1:26" x14ac:dyDescent="0.25">
      <c r="A16" s="90" t="e">
        <f>INDEX('Scouting Data Dump'!$B$1:$B$1990, SMALL(INDEX(($D$1='Scouting Data Dump'!$A$1:$A$1990)*(MATCH(ROW('Scouting Data Dump'!$A$1:$A$1990), ROW('Scouting Data Dump'!$A$1:$A$1990)))+('Team Lookup'!$D$1&lt;&gt;'Scouting Data Dump'!$A$1:$A$1990)*1048577, 0, 0), ROW(D11)))</f>
        <v>#REF!</v>
      </c>
      <c r="B16" s="33" t="str">
        <f>IFERROR(INDEX('Scouting Data Dump'!$D$1:$D$1990, SMALL(INDEX(($D$1='Scouting Data Dump'!$A$1:$A$1990)*(MATCH(ROW('Scouting Data Dump'!$A$1:$A$1990), ROW('Scouting Data Dump'!$A$1:$A$1990)))+('Team Lookup'!$D$1&lt;&gt;'Scouting Data Dump'!$A$1:$A$1990)*1048577, 0, 0), ROW(D11))),"")</f>
        <v/>
      </c>
      <c r="C16" s="91" t="str">
        <f>IFERROR(INDEX('Scouting Data Dump'!$C$1:$C$1990, SMALL(INDEX(($D$1='Scouting Data Dump'!$A$1:$A$1990)*(MATCH(ROW('Scouting Data Dump'!$A$1:$A$1990), ROW('Scouting Data Dump'!$A$1:$A$1990)))+('Team Lookup'!$D$1&lt;&gt;'Scouting Data Dump'!$A$1:$A$1990)*1048577, 0, 0), ROW(E11))),"")</f>
        <v/>
      </c>
      <c r="D16" s="37" t="str">
        <f>IFERROR(INDEX('Scouting Data Dump'!$F$1:$F$1990, SMALL(INDEX(($D$1='Scouting Data Dump'!$A$1:$A$1990)*(MATCH(ROW('Scouting Data Dump'!$A$1:$A$1990), ROW('Scouting Data Dump'!$A$1:$A$1990)))+('Team Lookup'!$D$1&lt;&gt;'Scouting Data Dump'!$A$1:$A$1990)*1048577, 0, 0), ROW(F11))),"")</f>
        <v/>
      </c>
      <c r="E16" s="91" t="str">
        <f>IFERROR(INDEX('Scouting Data Dump'!$E$1:$E$1990, SMALL(INDEX(($D$1='Scouting Data Dump'!$A$1:$A$1990)*(MATCH(ROW('Scouting Data Dump'!$A$1:$A$1990), ROW('Scouting Data Dump'!$A$1:$A$1990)))+('Team Lookup'!$D$1&lt;&gt;'Scouting Data Dump'!$A$1:$A$1990)*1048577, 0, 0), ROW(G11))),"")</f>
        <v/>
      </c>
      <c r="F16" s="37" t="str">
        <f>IFERROR(INDEX('Scouting Data Dump'!$H$1:$H$1990, SMALL(INDEX(($D$1='Scouting Data Dump'!$A$1:$A$1990)*(MATCH(ROW('Scouting Data Dump'!$A$1:$A$1990), ROW('Scouting Data Dump'!$A$1:$A$1990)))+('Team Lookup'!$D$1&lt;&gt;'Scouting Data Dump'!$A$1:$A$1990)*1048577, 0, 0), ROW(H11))),"")</f>
        <v/>
      </c>
      <c r="G16" s="92" t="str">
        <f>IFERROR(INDEX('Scouting Data Dump'!$G$1:$G$1990, SMALL(INDEX(($D$1='Scouting Data Dump'!$A$1:$A$1990)*(MATCH(ROW('Scouting Data Dump'!$A$1:$A$1990), ROW('Scouting Data Dump'!$A$1:$A$1990)))+('Team Lookup'!$D$1&lt;&gt;'Scouting Data Dump'!$A$1:$A$1990)*1048577, 0, 0), ROW(I11))),"")</f>
        <v/>
      </c>
      <c r="H16" s="91" t="str">
        <f>IFERROR(INDEX('Scouting Data Dump'!$I$1:$I$1990, SMALL(INDEX(($D$1='Scouting Data Dump'!$A$1:$A$1990)*(MATCH(ROW('Scouting Data Dump'!$A$1:$A$1990), ROW('Scouting Data Dump'!$A$1:$A$1990)))+('Team Lookup'!$D$1&lt;&gt;'Scouting Data Dump'!$A$1:$A$1990)*1048577, 0, 0), ROW(J11))),"")</f>
        <v/>
      </c>
      <c r="I16" s="37" t="str">
        <f>IFERROR(INDEX('Scouting Data Dump'!$J$1:$J$1990, SMALL(INDEX(($D$1='Scouting Data Dump'!$A$1:$A$1990)*(MATCH(ROW('Scouting Data Dump'!$A$1:$A$1990), ROW('Scouting Data Dump'!$A$1:$A$1990)))+('Team Lookup'!$D$1&lt;&gt;'Scouting Data Dump'!$A$1:$A$1990)*1048577, 0, 0), ROW(K11))),"")</f>
        <v/>
      </c>
      <c r="J16" s="37" t="str">
        <f>IFERROR(INDEX('Scouting Data Dump'!$K$1:$K$1990, SMALL(INDEX(($D$1='Scouting Data Dump'!$A$1:$A$1990)*(MATCH(ROW('Scouting Data Dump'!$A$1:$A$1990), ROW('Scouting Data Dump'!$A$1:$A$1990)))+('Team Lookup'!$D$1&lt;&gt;'Scouting Data Dump'!$A$1:$A$1990)*1048577, 0, 0), ROW(L11))),"")</f>
        <v/>
      </c>
      <c r="K16" s="37" t="str">
        <f>IFERROR(INDEX('Scouting Data Dump'!$L$1:$L$1990, SMALL(INDEX(($D$1='Scouting Data Dump'!$A$1:$A$1990)*(MATCH(ROW('Scouting Data Dump'!$A$1:$A$1990), ROW('Scouting Data Dump'!$A$1:$A$1990)))+('Team Lookup'!$D$1&lt;&gt;'Scouting Data Dump'!$A$1:$A$1990)*1048577, 0, 0), ROW(M11))),"")</f>
        <v/>
      </c>
      <c r="L16" s="37" t="str">
        <f>IFERROR(INDEX('Scouting Data Dump'!$M$1:$M$1990, SMALL(INDEX(($D$1='Scouting Data Dump'!$A$1:$A$1990)*(MATCH(ROW('Scouting Data Dump'!$A$1:$A$1990), ROW('Scouting Data Dump'!$A$1:$A$1990)))+('Team Lookup'!$D$1&lt;&gt;'Scouting Data Dump'!$A$1:$A$1990)*1048577, 0, 0), ROW(N11))),"")</f>
        <v/>
      </c>
      <c r="M16" s="37" t="str">
        <f>IFERROR(INDEX('Scouting Data Dump'!$N$1:$N$1990, SMALL(INDEX(($D$1='Scouting Data Dump'!$A$1:$A$1990)*(MATCH(ROW('Scouting Data Dump'!$A$1:$A$1990), ROW('Scouting Data Dump'!$A$1:$A$1990)))+('Team Lookup'!$D$1&lt;&gt;'Scouting Data Dump'!$A$1:$A$1990)*1048577, 0, 0), ROW(O11))),"")</f>
        <v/>
      </c>
      <c r="N16" s="52" t="str">
        <f>IFERROR(INDEX('Scouting Data Dump'!$O$1:$O$1990, SMALL(INDEX(($D$1='Scouting Data Dump'!$A$1:$A$1990)*(MATCH(ROW('Scouting Data Dump'!$A$1:$A$1990), ROW('Scouting Data Dump'!$A$1:$A$1990)))+('Team Lookup'!$D$1&lt;&gt;'Scouting Data Dump'!$A$1:$A$1990)*1048577, 0, 0), ROW(P11))),"")</f>
        <v/>
      </c>
      <c r="O16" s="91" t="str">
        <f>IFERROR(INDEX('Scouting Data Dump'!$P$1:$P$1990, SMALL(INDEX(($D$1='Scouting Data Dump'!$A$1:$A$1990)*(MATCH(ROW('Scouting Data Dump'!$A$1:$A$1990), ROW('Scouting Data Dump'!$A$1:$A$1990)))+('Team Lookup'!$D$1&lt;&gt;'Scouting Data Dump'!$A$1:$A$1990)*1048577, 0, 0), ROW(P11))),"")</f>
        <v/>
      </c>
      <c r="P16" s="37" t="str">
        <f>IFERROR(INDEX('Scouting Data Dump'!$Q$1:$Q$1990, SMALL(INDEX(($D$1='Scouting Data Dump'!$A$1:$A$1990)*(MATCH(ROW('Scouting Data Dump'!$A$1:$A$1990), ROW('Scouting Data Dump'!$A$1:$A$1990)))+('Team Lookup'!$D$1&lt;&gt;'Scouting Data Dump'!$A$1:$A$1990)*1048577, 0, 0), ROW(Q11))),"")</f>
        <v/>
      </c>
      <c r="Q16" s="37" t="str">
        <f>IFERROR(INDEX('Scouting Data Dump'!$R$1:$R$1990, SMALL(INDEX(($D$1='Scouting Data Dump'!$A$1:$A$1990)*(MATCH(ROW('Scouting Data Dump'!$A$1:$A$1990), ROW('Scouting Data Dump'!$A$1:$A$1990)))+('Team Lookup'!$D$1&lt;&gt;'Scouting Data Dump'!$A$1:$A$1990)*1048577, 0, 0), ROW(R11))),"")</f>
        <v/>
      </c>
      <c r="R16" s="37" t="str">
        <f>IFERROR(INDEX('Scouting Data Dump'!$S$1:$S$1990, SMALL(INDEX(($D$1='Scouting Data Dump'!$A$1:$A$1990)*(MATCH(ROW('Scouting Data Dump'!$A$1:$A$1990), ROW('Scouting Data Dump'!$A$1:$A$1990)))+('Team Lookup'!$D$1&lt;&gt;'Scouting Data Dump'!$A$1:$A$1990)*1048577, 0, 0), ROW(S11))),"")</f>
        <v/>
      </c>
      <c r="S16" s="37" t="str">
        <f>IFERROR(INDEX('Scouting Data Dump'!$T$1:$T$1990, SMALL(INDEX(($D$1='Scouting Data Dump'!$A$1:$A$1990)*(MATCH(ROW('Scouting Data Dump'!$A$1:$A$1990), ROW('Scouting Data Dump'!$A$1:$A$1990)))+('Team Lookup'!$D$1&lt;&gt;'Scouting Data Dump'!$A$1:$A$1990)*1048577, 0, 0), ROW(T11))),"")</f>
        <v/>
      </c>
      <c r="T16" s="37" t="str">
        <f>IFERROR(INDEX('Scouting Data Dump'!$U$1:$U$1990, SMALL(INDEX(($D$1='Scouting Data Dump'!$A$1:$A$1990)*(MATCH(ROW('Scouting Data Dump'!$A$1:$A$1990), ROW('Scouting Data Dump'!$A$1:$A$1990)))+('Team Lookup'!$D$1&lt;&gt;'Scouting Data Dump'!$A$1:$A$1990)*1048577, 0, 0), ROW(U11))),"")</f>
        <v/>
      </c>
      <c r="U16" s="37" t="str">
        <f>IFERROR(INDEX('Scouting Data Dump'!$V$1:$V$1990, SMALL(INDEX(($D$1='Scouting Data Dump'!$A$1:$A$1990)*(MATCH(ROW('Scouting Data Dump'!$A$1:$A$1990), ROW('Scouting Data Dump'!$A$1:$A$1990)))+('Team Lookup'!$D$1&lt;&gt;'Scouting Data Dump'!$A$1:$A$1990)*1048577, 0, 0), ROW(V11))),"")</f>
        <v/>
      </c>
      <c r="V16" s="53" t="str">
        <f>IFERROR(INDEX('Scouting Data Dump'!$W$1:$W$1990, SMALL(INDEX(($D$1='Scouting Data Dump'!$A$1:$A$1990)*(MATCH(ROW('Scouting Data Dump'!$A$1:$A$1990), ROW('Scouting Data Dump'!$A$1:$A$1990)))+('Team Lookup'!$D$1&lt;&gt;'Scouting Data Dump'!$A$1:$A$1990)*1048577, 0, 0), ROW(W11))),"")</f>
        <v/>
      </c>
      <c r="W16" s="37" t="str">
        <f>IFERROR(INDEX('Scouting Data Dump'!$X$1:$X$1990, SMALL(INDEX(($D$1='Scouting Data Dump'!$A$1:$A$1990)*(MATCH(ROW('Scouting Data Dump'!$A$1:$A$1990), ROW('Scouting Data Dump'!$A$1:$A$1990)))+('Team Lookup'!$D$1&lt;&gt;'Scouting Data Dump'!$A$1:$A$1990)*1048577, 0, 0), ROW(X11))),"")</f>
        <v/>
      </c>
      <c r="X16" s="37" t="str">
        <f>IFERROR(INDEX('Scouting Data Dump'!$Y$1:$Y$1990, SMALL(INDEX(($D$1='Scouting Data Dump'!$A$1:$A$1990)*(MATCH(ROW('Scouting Data Dump'!$A$1:$A$1990), ROW('Scouting Data Dump'!$A$1:$A$1990)))+('Team Lookup'!$D$1&lt;&gt;'Scouting Data Dump'!$A$1:$A$1990)*1048577, 0, 0), ROW(Y11))),"")</f>
        <v/>
      </c>
      <c r="Y16" s="37" t="str">
        <f>IFERROR(INDEX('Scouting Data Dump'!$Z$1:$Z$1990, SMALL(INDEX(($D$1='Scouting Data Dump'!$A$1:$A$1990)*(MATCH(ROW('Scouting Data Dump'!$A$1:$A$1990), ROW('Scouting Data Dump'!$A$1:$A$1990)))+('Team Lookup'!$D$1&lt;&gt;'Scouting Data Dump'!$A$1:$A$1990)*1048577, 0, 0), ROW(Z11))),"")</f>
        <v/>
      </c>
      <c r="Z16" s="37" t="str">
        <f>IFERROR(INDEX('Scouting Data Dump'!$AA$1:$AA$1990, SMALL(INDEX(($D$1='Scouting Data Dump'!$A$1:$A$1990)*(MATCH(ROW('Scouting Data Dump'!$A$1:$A$1990), ROW('Scouting Data Dump'!$A$1:$A$1990)))+('Team Lookup'!$D$1&lt;&gt;'Scouting Data Dump'!$A$1:$A$1990)*1048577, 0, 0), ROW(AA11))),"")</f>
        <v/>
      </c>
    </row>
    <row r="17" spans="1:26" s="10" customFormat="1" x14ac:dyDescent="0.25">
      <c r="A17" s="90" t="e">
        <f>INDEX('Scouting Data Dump'!$B$1:$B$1990, SMALL(INDEX(($D$1='Scouting Data Dump'!$A$1:$A$1990)*(MATCH(ROW('Scouting Data Dump'!$A$1:$A$1990), ROW('Scouting Data Dump'!$A$1:$A$1990)))+('Team Lookup'!$D$1&lt;&gt;'Scouting Data Dump'!$A$1:$A$1990)*1048577, 0, 0), ROW(D12)))</f>
        <v>#REF!</v>
      </c>
      <c r="B17" s="33" t="str">
        <f>IFERROR(INDEX('Scouting Data Dump'!$D$1:$D$1990, SMALL(INDEX(($D$1='Scouting Data Dump'!$A$1:$A$1990)*(MATCH(ROW('Scouting Data Dump'!$A$1:$A$1990), ROW('Scouting Data Dump'!$A$1:$A$1990)))+('Team Lookup'!$D$1&lt;&gt;'Scouting Data Dump'!$A$1:$A$1990)*1048577, 0, 0), ROW(D12))),"")</f>
        <v/>
      </c>
      <c r="C17" s="91" t="str">
        <f>IFERROR(INDEX('Scouting Data Dump'!$C$1:$C$1990, SMALL(INDEX(($D$1='Scouting Data Dump'!$A$1:$A$1990)*(MATCH(ROW('Scouting Data Dump'!$A$1:$A$1990), ROW('Scouting Data Dump'!$A$1:$A$1990)))+('Team Lookup'!$D$1&lt;&gt;'Scouting Data Dump'!$A$1:$A$1990)*1048577, 0, 0), ROW(E12))),"")</f>
        <v/>
      </c>
      <c r="D17" s="37" t="str">
        <f>IFERROR(INDEX('Scouting Data Dump'!$F$1:$F$1990, SMALL(INDEX(($D$1='Scouting Data Dump'!$A$1:$A$1990)*(MATCH(ROW('Scouting Data Dump'!$A$1:$A$1990), ROW('Scouting Data Dump'!$A$1:$A$1990)))+('Team Lookup'!$D$1&lt;&gt;'Scouting Data Dump'!$A$1:$A$1990)*1048577, 0, 0), ROW(F12))),"")</f>
        <v/>
      </c>
      <c r="E17" s="91" t="str">
        <f>IFERROR(INDEX('Scouting Data Dump'!$E$1:$E$1990, SMALL(INDEX(($D$1='Scouting Data Dump'!$A$1:$A$1990)*(MATCH(ROW('Scouting Data Dump'!$A$1:$A$1990), ROW('Scouting Data Dump'!$A$1:$A$1990)))+('Team Lookup'!$D$1&lt;&gt;'Scouting Data Dump'!$A$1:$A$1990)*1048577, 0, 0), ROW(G12))),"")</f>
        <v/>
      </c>
      <c r="F17" s="37" t="str">
        <f>IFERROR(INDEX('Scouting Data Dump'!$H$1:$H$1990, SMALL(INDEX(($D$1='Scouting Data Dump'!$A$1:$A$1990)*(MATCH(ROW('Scouting Data Dump'!$A$1:$A$1990), ROW('Scouting Data Dump'!$A$1:$A$1990)))+('Team Lookup'!$D$1&lt;&gt;'Scouting Data Dump'!$A$1:$A$1990)*1048577, 0, 0), ROW(H12))),"")</f>
        <v/>
      </c>
      <c r="G17" s="92" t="str">
        <f>IFERROR(INDEX('Scouting Data Dump'!$G$1:$G$1990, SMALL(INDEX(($D$1='Scouting Data Dump'!$A$1:$A$1990)*(MATCH(ROW('Scouting Data Dump'!$A$1:$A$1990), ROW('Scouting Data Dump'!$A$1:$A$1990)))+('Team Lookup'!$D$1&lt;&gt;'Scouting Data Dump'!$A$1:$A$1990)*1048577, 0, 0), ROW(I12))),"")</f>
        <v/>
      </c>
      <c r="H17" s="91" t="str">
        <f>IFERROR(INDEX('Scouting Data Dump'!$I$1:$I$1990, SMALL(INDEX(($D$1='Scouting Data Dump'!$A$1:$A$1990)*(MATCH(ROW('Scouting Data Dump'!$A$1:$A$1990), ROW('Scouting Data Dump'!$A$1:$A$1990)))+('Team Lookup'!$D$1&lt;&gt;'Scouting Data Dump'!$A$1:$A$1990)*1048577, 0, 0), ROW(J12))),"")</f>
        <v/>
      </c>
      <c r="I17" s="37" t="str">
        <f>IFERROR(INDEX('Scouting Data Dump'!$J$1:$J$1990, SMALL(INDEX(($D$1='Scouting Data Dump'!$A$1:$A$1990)*(MATCH(ROW('Scouting Data Dump'!$A$1:$A$1990), ROW('Scouting Data Dump'!$A$1:$A$1990)))+('Team Lookup'!$D$1&lt;&gt;'Scouting Data Dump'!$A$1:$A$1990)*1048577, 0, 0), ROW(K12))),"")</f>
        <v/>
      </c>
      <c r="J17" s="37" t="str">
        <f>IFERROR(INDEX('Scouting Data Dump'!$K$1:$K$1990, SMALL(INDEX(($D$1='Scouting Data Dump'!$A$1:$A$1990)*(MATCH(ROW('Scouting Data Dump'!$A$1:$A$1990), ROW('Scouting Data Dump'!$A$1:$A$1990)))+('Team Lookup'!$D$1&lt;&gt;'Scouting Data Dump'!$A$1:$A$1990)*1048577, 0, 0), ROW(L12))),"")</f>
        <v/>
      </c>
      <c r="K17" s="37" t="str">
        <f>IFERROR(INDEX('Scouting Data Dump'!$L$1:$L$1990, SMALL(INDEX(($D$1='Scouting Data Dump'!$A$1:$A$1990)*(MATCH(ROW('Scouting Data Dump'!$A$1:$A$1990), ROW('Scouting Data Dump'!$A$1:$A$1990)))+('Team Lookup'!$D$1&lt;&gt;'Scouting Data Dump'!$A$1:$A$1990)*1048577, 0, 0), ROW(M12))),"")</f>
        <v/>
      </c>
      <c r="L17" s="37" t="str">
        <f>IFERROR(INDEX('Scouting Data Dump'!$M$1:$M$1990, SMALL(INDEX(($D$1='Scouting Data Dump'!$A$1:$A$1990)*(MATCH(ROW('Scouting Data Dump'!$A$1:$A$1990), ROW('Scouting Data Dump'!$A$1:$A$1990)))+('Team Lookup'!$D$1&lt;&gt;'Scouting Data Dump'!$A$1:$A$1990)*1048577, 0, 0), ROW(N12))),"")</f>
        <v/>
      </c>
      <c r="M17" s="37" t="str">
        <f>IFERROR(INDEX('Scouting Data Dump'!$N$1:$N$1990, SMALL(INDEX(($D$1='Scouting Data Dump'!$A$1:$A$1990)*(MATCH(ROW('Scouting Data Dump'!$A$1:$A$1990), ROW('Scouting Data Dump'!$A$1:$A$1990)))+('Team Lookup'!$D$1&lt;&gt;'Scouting Data Dump'!$A$1:$A$1990)*1048577, 0, 0), ROW(O12))),"")</f>
        <v/>
      </c>
      <c r="N17" s="52" t="str">
        <f>IFERROR(INDEX('Scouting Data Dump'!$O$1:$O$1990, SMALL(INDEX(($D$1='Scouting Data Dump'!$A$1:$A$1990)*(MATCH(ROW('Scouting Data Dump'!$A$1:$A$1990), ROW('Scouting Data Dump'!$A$1:$A$1990)))+('Team Lookup'!$D$1&lt;&gt;'Scouting Data Dump'!$A$1:$A$1990)*1048577, 0, 0), ROW(P12))),"")</f>
        <v/>
      </c>
      <c r="O17" s="91" t="str">
        <f>IFERROR(INDEX('Scouting Data Dump'!$P$1:$P$1990, SMALL(INDEX(($D$1='Scouting Data Dump'!$A$1:$A$1990)*(MATCH(ROW('Scouting Data Dump'!$A$1:$A$1990), ROW('Scouting Data Dump'!$A$1:$A$1990)))+('Team Lookup'!$D$1&lt;&gt;'Scouting Data Dump'!$A$1:$A$1990)*1048577, 0, 0), ROW(P12))),"")</f>
        <v/>
      </c>
      <c r="P17" s="37" t="str">
        <f>IFERROR(INDEX('Scouting Data Dump'!$Q$1:$Q$1990, SMALL(INDEX(($D$1='Scouting Data Dump'!$A$1:$A$1990)*(MATCH(ROW('Scouting Data Dump'!$A$1:$A$1990), ROW('Scouting Data Dump'!$A$1:$A$1990)))+('Team Lookup'!$D$1&lt;&gt;'Scouting Data Dump'!$A$1:$A$1990)*1048577, 0, 0), ROW(Q12))),"")</f>
        <v/>
      </c>
      <c r="Q17" s="37" t="str">
        <f>IFERROR(INDEX('Scouting Data Dump'!$R$1:$R$1990, SMALL(INDEX(($D$1='Scouting Data Dump'!$A$1:$A$1990)*(MATCH(ROW('Scouting Data Dump'!$A$1:$A$1990), ROW('Scouting Data Dump'!$A$1:$A$1990)))+('Team Lookup'!$D$1&lt;&gt;'Scouting Data Dump'!$A$1:$A$1990)*1048577, 0, 0), ROW(R12))),"")</f>
        <v/>
      </c>
      <c r="R17" s="37" t="str">
        <f>IFERROR(INDEX('Scouting Data Dump'!$S$1:$S$1990, SMALL(INDEX(($D$1='Scouting Data Dump'!$A$1:$A$1990)*(MATCH(ROW('Scouting Data Dump'!$A$1:$A$1990), ROW('Scouting Data Dump'!$A$1:$A$1990)))+('Team Lookup'!$D$1&lt;&gt;'Scouting Data Dump'!$A$1:$A$1990)*1048577, 0, 0), ROW(S12))),"")</f>
        <v/>
      </c>
      <c r="S17" s="37" t="str">
        <f>IFERROR(INDEX('Scouting Data Dump'!$T$1:$T$1990, SMALL(INDEX(($D$1='Scouting Data Dump'!$A$1:$A$1990)*(MATCH(ROW('Scouting Data Dump'!$A$1:$A$1990), ROW('Scouting Data Dump'!$A$1:$A$1990)))+('Team Lookup'!$D$1&lt;&gt;'Scouting Data Dump'!$A$1:$A$1990)*1048577, 0, 0), ROW(T12))),"")</f>
        <v/>
      </c>
      <c r="T17" s="37" t="str">
        <f>IFERROR(INDEX('Scouting Data Dump'!$U$1:$U$1990, SMALL(INDEX(($D$1='Scouting Data Dump'!$A$1:$A$1990)*(MATCH(ROW('Scouting Data Dump'!$A$1:$A$1990), ROW('Scouting Data Dump'!$A$1:$A$1990)))+('Team Lookup'!$D$1&lt;&gt;'Scouting Data Dump'!$A$1:$A$1990)*1048577, 0, 0), ROW(U12))),"")</f>
        <v/>
      </c>
      <c r="U17" s="37" t="str">
        <f>IFERROR(INDEX('Scouting Data Dump'!$V$1:$V$1990, SMALL(INDEX(($D$1='Scouting Data Dump'!$A$1:$A$1990)*(MATCH(ROW('Scouting Data Dump'!$A$1:$A$1990), ROW('Scouting Data Dump'!$A$1:$A$1990)))+('Team Lookup'!$D$1&lt;&gt;'Scouting Data Dump'!$A$1:$A$1990)*1048577, 0, 0), ROW(V12))),"")</f>
        <v/>
      </c>
      <c r="V17" s="53" t="str">
        <f>IFERROR(INDEX('Scouting Data Dump'!$W$1:$W$1990, SMALL(INDEX(($D$1='Scouting Data Dump'!$A$1:$A$1990)*(MATCH(ROW('Scouting Data Dump'!$A$1:$A$1990), ROW('Scouting Data Dump'!$A$1:$A$1990)))+('Team Lookup'!$D$1&lt;&gt;'Scouting Data Dump'!$A$1:$A$1990)*1048577, 0, 0), ROW(W12))),"")</f>
        <v/>
      </c>
      <c r="W17" s="37" t="str">
        <f>IFERROR(INDEX('Scouting Data Dump'!$X$1:$X$1990, SMALL(INDEX(($D$1='Scouting Data Dump'!$A$1:$A$1990)*(MATCH(ROW('Scouting Data Dump'!$A$1:$A$1990), ROW('Scouting Data Dump'!$A$1:$A$1990)))+('Team Lookup'!$D$1&lt;&gt;'Scouting Data Dump'!$A$1:$A$1990)*1048577, 0, 0), ROW(X12))),"")</f>
        <v/>
      </c>
      <c r="X17" s="37" t="str">
        <f>IFERROR(INDEX('Scouting Data Dump'!$Y$1:$Y$1990, SMALL(INDEX(($D$1='Scouting Data Dump'!$A$1:$A$1990)*(MATCH(ROW('Scouting Data Dump'!$A$1:$A$1990), ROW('Scouting Data Dump'!$A$1:$A$1990)))+('Team Lookup'!$D$1&lt;&gt;'Scouting Data Dump'!$A$1:$A$1990)*1048577, 0, 0), ROW(Y12))),"")</f>
        <v/>
      </c>
      <c r="Y17" s="37" t="str">
        <f>IFERROR(INDEX('Scouting Data Dump'!$Z$1:$Z$1990, SMALL(INDEX(($D$1='Scouting Data Dump'!$A$1:$A$1990)*(MATCH(ROW('Scouting Data Dump'!$A$1:$A$1990), ROW('Scouting Data Dump'!$A$1:$A$1990)))+('Team Lookup'!$D$1&lt;&gt;'Scouting Data Dump'!$A$1:$A$1990)*1048577, 0, 0), ROW(Z12))),"")</f>
        <v/>
      </c>
      <c r="Z17" s="37" t="str">
        <f>IFERROR(INDEX('Scouting Data Dump'!$AA$1:$AA$1990, SMALL(INDEX(($D$1='Scouting Data Dump'!$A$1:$A$1990)*(MATCH(ROW('Scouting Data Dump'!$A$1:$A$1990), ROW('Scouting Data Dump'!$A$1:$A$1990)))+('Team Lookup'!$D$1&lt;&gt;'Scouting Data Dump'!$A$1:$A$1990)*1048577, 0, 0), ROW(AA12))),"")</f>
        <v/>
      </c>
    </row>
    <row r="18" spans="1:26" x14ac:dyDescent="0.25">
      <c r="A18" s="90" t="e">
        <f>INDEX('Scouting Data Dump'!$B$1:$B$1990, SMALL(INDEX(($D$1='Scouting Data Dump'!$A$1:$A$1990)*(MATCH(ROW('Scouting Data Dump'!$A$1:$A$1990), ROW('Scouting Data Dump'!$A$1:$A$1990)))+('Team Lookup'!$D$1&lt;&gt;'Scouting Data Dump'!$A$1:$A$1990)*1048577, 0, 0), ROW(D13)))</f>
        <v>#REF!</v>
      </c>
      <c r="B18" s="33" t="str">
        <f>IFERROR(INDEX('Scouting Data Dump'!$D$1:$D$1990, SMALL(INDEX(($D$1='Scouting Data Dump'!$A$1:$A$1990)*(MATCH(ROW('Scouting Data Dump'!$A$1:$A$1990), ROW('Scouting Data Dump'!$A$1:$A$1990)))+('Team Lookup'!$D$1&lt;&gt;'Scouting Data Dump'!$A$1:$A$1990)*1048577, 0, 0), ROW(D13))),"")</f>
        <v/>
      </c>
      <c r="C18" s="91" t="str">
        <f>IFERROR(INDEX('Scouting Data Dump'!$C$1:$C$1990, SMALL(INDEX(($D$1='Scouting Data Dump'!$A$1:$A$1990)*(MATCH(ROW('Scouting Data Dump'!$A$1:$A$1990), ROW('Scouting Data Dump'!$A$1:$A$1990)))+('Team Lookup'!$D$1&lt;&gt;'Scouting Data Dump'!$A$1:$A$1990)*1048577, 0, 0), ROW(E13))),"")</f>
        <v/>
      </c>
      <c r="D18" s="37" t="str">
        <f>IFERROR(INDEX('Scouting Data Dump'!$F$1:$F$1990, SMALL(INDEX(($D$1='Scouting Data Dump'!$A$1:$A$1990)*(MATCH(ROW('Scouting Data Dump'!$A$1:$A$1990), ROW('Scouting Data Dump'!$A$1:$A$1990)))+('Team Lookup'!$D$1&lt;&gt;'Scouting Data Dump'!$A$1:$A$1990)*1048577, 0, 0), ROW(F13))),"")</f>
        <v/>
      </c>
      <c r="E18" s="91" t="str">
        <f>IFERROR(INDEX('Scouting Data Dump'!$E$1:$E$1990, SMALL(INDEX(($D$1='Scouting Data Dump'!$A$1:$A$1990)*(MATCH(ROW('Scouting Data Dump'!$A$1:$A$1990), ROW('Scouting Data Dump'!$A$1:$A$1990)))+('Team Lookup'!$D$1&lt;&gt;'Scouting Data Dump'!$A$1:$A$1990)*1048577, 0, 0), ROW(G13))),"")</f>
        <v/>
      </c>
      <c r="F18" s="37" t="str">
        <f>IFERROR(INDEX('Scouting Data Dump'!$H$1:$H$1990, SMALL(INDEX(($D$1='Scouting Data Dump'!$A$1:$A$1990)*(MATCH(ROW('Scouting Data Dump'!$A$1:$A$1990), ROW('Scouting Data Dump'!$A$1:$A$1990)))+('Team Lookup'!$D$1&lt;&gt;'Scouting Data Dump'!$A$1:$A$1990)*1048577, 0, 0), ROW(H13))),"")</f>
        <v/>
      </c>
      <c r="G18" s="92" t="str">
        <f>IFERROR(INDEX('Scouting Data Dump'!$G$1:$G$1990, SMALL(INDEX(($D$1='Scouting Data Dump'!$A$1:$A$1990)*(MATCH(ROW('Scouting Data Dump'!$A$1:$A$1990), ROW('Scouting Data Dump'!$A$1:$A$1990)))+('Team Lookup'!$D$1&lt;&gt;'Scouting Data Dump'!$A$1:$A$1990)*1048577, 0, 0), ROW(I13))),"")</f>
        <v/>
      </c>
      <c r="H18" s="91" t="str">
        <f>IFERROR(INDEX('Scouting Data Dump'!$I$1:$I$1990, SMALL(INDEX(($D$1='Scouting Data Dump'!$A$1:$A$1990)*(MATCH(ROW('Scouting Data Dump'!$A$1:$A$1990), ROW('Scouting Data Dump'!$A$1:$A$1990)))+('Team Lookup'!$D$1&lt;&gt;'Scouting Data Dump'!$A$1:$A$1990)*1048577, 0, 0), ROW(J13))),"")</f>
        <v/>
      </c>
      <c r="I18" s="37" t="str">
        <f>IFERROR(INDEX('Scouting Data Dump'!$J$1:$J$1990, SMALL(INDEX(($D$1='Scouting Data Dump'!$A$1:$A$1990)*(MATCH(ROW('Scouting Data Dump'!$A$1:$A$1990), ROW('Scouting Data Dump'!$A$1:$A$1990)))+('Team Lookup'!$D$1&lt;&gt;'Scouting Data Dump'!$A$1:$A$1990)*1048577, 0, 0), ROW(K13))),"")</f>
        <v/>
      </c>
      <c r="J18" s="37" t="str">
        <f>IFERROR(INDEX('Scouting Data Dump'!$K$1:$K$1990, SMALL(INDEX(($D$1='Scouting Data Dump'!$A$1:$A$1990)*(MATCH(ROW('Scouting Data Dump'!$A$1:$A$1990), ROW('Scouting Data Dump'!$A$1:$A$1990)))+('Team Lookup'!$D$1&lt;&gt;'Scouting Data Dump'!$A$1:$A$1990)*1048577, 0, 0), ROW(L13))),"")</f>
        <v/>
      </c>
      <c r="K18" s="37" t="str">
        <f>IFERROR(INDEX('Scouting Data Dump'!$L$1:$L$1990, SMALL(INDEX(($D$1='Scouting Data Dump'!$A$1:$A$1990)*(MATCH(ROW('Scouting Data Dump'!$A$1:$A$1990), ROW('Scouting Data Dump'!$A$1:$A$1990)))+('Team Lookup'!$D$1&lt;&gt;'Scouting Data Dump'!$A$1:$A$1990)*1048577, 0, 0), ROW(M13))),"")</f>
        <v/>
      </c>
      <c r="L18" s="37" t="str">
        <f>IFERROR(INDEX('Scouting Data Dump'!$M$1:$M$1990, SMALL(INDEX(($D$1='Scouting Data Dump'!$A$1:$A$1990)*(MATCH(ROW('Scouting Data Dump'!$A$1:$A$1990), ROW('Scouting Data Dump'!$A$1:$A$1990)))+('Team Lookup'!$D$1&lt;&gt;'Scouting Data Dump'!$A$1:$A$1990)*1048577, 0, 0), ROW(N13))),"")</f>
        <v/>
      </c>
      <c r="M18" s="37" t="str">
        <f>IFERROR(INDEX('Scouting Data Dump'!$N$1:$N$1990, SMALL(INDEX(($D$1='Scouting Data Dump'!$A$1:$A$1990)*(MATCH(ROW('Scouting Data Dump'!$A$1:$A$1990), ROW('Scouting Data Dump'!$A$1:$A$1990)))+('Team Lookup'!$D$1&lt;&gt;'Scouting Data Dump'!$A$1:$A$1990)*1048577, 0, 0), ROW(O13))),"")</f>
        <v/>
      </c>
      <c r="N18" s="52" t="str">
        <f>IFERROR(INDEX('Scouting Data Dump'!$O$1:$O$1990, SMALL(INDEX(($D$1='Scouting Data Dump'!$A$1:$A$1990)*(MATCH(ROW('Scouting Data Dump'!$A$1:$A$1990), ROW('Scouting Data Dump'!$A$1:$A$1990)))+('Team Lookup'!$D$1&lt;&gt;'Scouting Data Dump'!$A$1:$A$1990)*1048577, 0, 0), ROW(P13))),"")</f>
        <v/>
      </c>
      <c r="O18" s="91" t="str">
        <f>IFERROR(INDEX('Scouting Data Dump'!$P$1:$P$1990, SMALL(INDEX(($D$1='Scouting Data Dump'!$A$1:$A$1990)*(MATCH(ROW('Scouting Data Dump'!$A$1:$A$1990), ROW('Scouting Data Dump'!$A$1:$A$1990)))+('Team Lookup'!$D$1&lt;&gt;'Scouting Data Dump'!$A$1:$A$1990)*1048577, 0, 0), ROW(P13))),"")</f>
        <v/>
      </c>
      <c r="P18" s="37" t="str">
        <f>IFERROR(INDEX('Scouting Data Dump'!$Q$1:$Q$1990, SMALL(INDEX(($D$1='Scouting Data Dump'!$A$1:$A$1990)*(MATCH(ROW('Scouting Data Dump'!$A$1:$A$1990), ROW('Scouting Data Dump'!$A$1:$A$1990)))+('Team Lookup'!$D$1&lt;&gt;'Scouting Data Dump'!$A$1:$A$1990)*1048577, 0, 0), ROW(Q13))),"")</f>
        <v/>
      </c>
      <c r="Q18" s="37" t="str">
        <f>IFERROR(INDEX('Scouting Data Dump'!$R$1:$R$1990, SMALL(INDEX(($D$1='Scouting Data Dump'!$A$1:$A$1990)*(MATCH(ROW('Scouting Data Dump'!$A$1:$A$1990), ROW('Scouting Data Dump'!$A$1:$A$1990)))+('Team Lookup'!$D$1&lt;&gt;'Scouting Data Dump'!$A$1:$A$1990)*1048577, 0, 0), ROW(R13))),"")</f>
        <v/>
      </c>
      <c r="R18" s="37" t="str">
        <f>IFERROR(INDEX('Scouting Data Dump'!$S$1:$S$1990, SMALL(INDEX(($D$1='Scouting Data Dump'!$A$1:$A$1990)*(MATCH(ROW('Scouting Data Dump'!$A$1:$A$1990), ROW('Scouting Data Dump'!$A$1:$A$1990)))+('Team Lookup'!$D$1&lt;&gt;'Scouting Data Dump'!$A$1:$A$1990)*1048577, 0, 0), ROW(S13))),"")</f>
        <v/>
      </c>
      <c r="S18" s="37" t="str">
        <f>IFERROR(INDEX('Scouting Data Dump'!$T$1:$T$1990, SMALL(INDEX(($D$1='Scouting Data Dump'!$A$1:$A$1990)*(MATCH(ROW('Scouting Data Dump'!$A$1:$A$1990), ROW('Scouting Data Dump'!$A$1:$A$1990)))+('Team Lookup'!$D$1&lt;&gt;'Scouting Data Dump'!$A$1:$A$1990)*1048577, 0, 0), ROW(T13))),"")</f>
        <v/>
      </c>
      <c r="T18" s="37" t="str">
        <f>IFERROR(INDEX('Scouting Data Dump'!$U$1:$U$1990, SMALL(INDEX(($D$1='Scouting Data Dump'!$A$1:$A$1990)*(MATCH(ROW('Scouting Data Dump'!$A$1:$A$1990), ROW('Scouting Data Dump'!$A$1:$A$1990)))+('Team Lookup'!$D$1&lt;&gt;'Scouting Data Dump'!$A$1:$A$1990)*1048577, 0, 0), ROW(U13))),"")</f>
        <v/>
      </c>
      <c r="U18" s="37" t="str">
        <f>IFERROR(INDEX('Scouting Data Dump'!$V$1:$V$1990, SMALL(INDEX(($D$1='Scouting Data Dump'!$A$1:$A$1990)*(MATCH(ROW('Scouting Data Dump'!$A$1:$A$1990), ROW('Scouting Data Dump'!$A$1:$A$1990)))+('Team Lookup'!$D$1&lt;&gt;'Scouting Data Dump'!$A$1:$A$1990)*1048577, 0, 0), ROW(V13))),"")</f>
        <v/>
      </c>
      <c r="V18" s="53" t="str">
        <f>IFERROR(INDEX('Scouting Data Dump'!$W$1:$W$1990, SMALL(INDEX(($D$1='Scouting Data Dump'!$A$1:$A$1990)*(MATCH(ROW('Scouting Data Dump'!$A$1:$A$1990), ROW('Scouting Data Dump'!$A$1:$A$1990)))+('Team Lookup'!$D$1&lt;&gt;'Scouting Data Dump'!$A$1:$A$1990)*1048577, 0, 0), ROW(W13))),"")</f>
        <v/>
      </c>
      <c r="W18" s="37" t="str">
        <f>IFERROR(INDEX('Scouting Data Dump'!$X$1:$X$1990, SMALL(INDEX(($D$1='Scouting Data Dump'!$A$1:$A$1990)*(MATCH(ROW('Scouting Data Dump'!$A$1:$A$1990), ROW('Scouting Data Dump'!$A$1:$A$1990)))+('Team Lookup'!$D$1&lt;&gt;'Scouting Data Dump'!$A$1:$A$1990)*1048577, 0, 0), ROW(X13))),"")</f>
        <v/>
      </c>
      <c r="X18" s="37" t="str">
        <f>IFERROR(INDEX('Scouting Data Dump'!$Y$1:$Y$1990, SMALL(INDEX(($D$1='Scouting Data Dump'!$A$1:$A$1990)*(MATCH(ROW('Scouting Data Dump'!$A$1:$A$1990), ROW('Scouting Data Dump'!$A$1:$A$1990)))+('Team Lookup'!$D$1&lt;&gt;'Scouting Data Dump'!$A$1:$A$1990)*1048577, 0, 0), ROW(Y13))),"")</f>
        <v/>
      </c>
      <c r="Y18" s="37" t="str">
        <f>IFERROR(INDEX('Scouting Data Dump'!$Z$1:$Z$1990, SMALL(INDEX(($D$1='Scouting Data Dump'!$A$1:$A$1990)*(MATCH(ROW('Scouting Data Dump'!$A$1:$A$1990), ROW('Scouting Data Dump'!$A$1:$A$1990)))+('Team Lookup'!$D$1&lt;&gt;'Scouting Data Dump'!$A$1:$A$1990)*1048577, 0, 0), ROW(Z13))),"")</f>
        <v/>
      </c>
      <c r="Z18" s="37" t="str">
        <f>IFERROR(INDEX('Scouting Data Dump'!$AA$1:$AA$1990, SMALL(INDEX(($D$1='Scouting Data Dump'!$A$1:$A$1990)*(MATCH(ROW('Scouting Data Dump'!$A$1:$A$1990), ROW('Scouting Data Dump'!$A$1:$A$1990)))+('Team Lookup'!$D$1&lt;&gt;'Scouting Data Dump'!$A$1:$A$1990)*1048577, 0, 0), ROW(AA13))),"")</f>
        <v/>
      </c>
    </row>
    <row r="19" spans="1:26" s="10" customFormat="1" x14ac:dyDescent="0.25">
      <c r="A19" s="90" t="e">
        <f>INDEX('Scouting Data Dump'!$B$1:$B$1990, SMALL(INDEX(($D$1='Scouting Data Dump'!$A$1:$A$1990)*(MATCH(ROW('Scouting Data Dump'!$A$1:$A$1990), ROW('Scouting Data Dump'!$A$1:$A$1990)))+('Team Lookup'!$D$1&lt;&gt;'Scouting Data Dump'!$A$1:$A$1990)*1048577, 0, 0), ROW(D14)))</f>
        <v>#REF!</v>
      </c>
      <c r="B19" s="33" t="str">
        <f>IFERROR(INDEX('Scouting Data Dump'!$D$1:$D$1990, SMALL(INDEX(($D$1='Scouting Data Dump'!$A$1:$A$1990)*(MATCH(ROW('Scouting Data Dump'!$A$1:$A$1990), ROW('Scouting Data Dump'!$A$1:$A$1990)))+('Team Lookup'!$D$1&lt;&gt;'Scouting Data Dump'!$A$1:$A$1990)*1048577, 0, 0), ROW(D14))),"")</f>
        <v/>
      </c>
      <c r="C19" s="91" t="str">
        <f>IFERROR(INDEX('Scouting Data Dump'!$C$1:$C$1990, SMALL(INDEX(($D$1='Scouting Data Dump'!$A$1:$A$1990)*(MATCH(ROW('Scouting Data Dump'!$A$1:$A$1990), ROW('Scouting Data Dump'!$A$1:$A$1990)))+('Team Lookup'!$D$1&lt;&gt;'Scouting Data Dump'!$A$1:$A$1990)*1048577, 0, 0), ROW(E14))),"")</f>
        <v/>
      </c>
      <c r="D19" s="37" t="str">
        <f>IFERROR(INDEX('Scouting Data Dump'!$F$1:$F$1990, SMALL(INDEX(($D$1='Scouting Data Dump'!$A$1:$A$1990)*(MATCH(ROW('Scouting Data Dump'!$A$1:$A$1990), ROW('Scouting Data Dump'!$A$1:$A$1990)))+('Team Lookup'!$D$1&lt;&gt;'Scouting Data Dump'!$A$1:$A$1990)*1048577, 0, 0), ROW(F14))),"")</f>
        <v/>
      </c>
      <c r="E19" s="91" t="str">
        <f>IFERROR(INDEX('Scouting Data Dump'!$E$1:$E$1990, SMALL(INDEX(($D$1='Scouting Data Dump'!$A$1:$A$1990)*(MATCH(ROW('Scouting Data Dump'!$A$1:$A$1990), ROW('Scouting Data Dump'!$A$1:$A$1990)))+('Team Lookup'!$D$1&lt;&gt;'Scouting Data Dump'!$A$1:$A$1990)*1048577, 0, 0), ROW(G14))),"")</f>
        <v/>
      </c>
      <c r="F19" s="37" t="str">
        <f>IFERROR(INDEX('Scouting Data Dump'!$H$1:$H$1990, SMALL(INDEX(($D$1='Scouting Data Dump'!$A$1:$A$1990)*(MATCH(ROW('Scouting Data Dump'!$A$1:$A$1990), ROW('Scouting Data Dump'!$A$1:$A$1990)))+('Team Lookup'!$D$1&lt;&gt;'Scouting Data Dump'!$A$1:$A$1990)*1048577, 0, 0), ROW(H14))),"")</f>
        <v/>
      </c>
      <c r="G19" s="92" t="str">
        <f>IFERROR(INDEX('Scouting Data Dump'!$G$1:$G$1990, SMALL(INDEX(($D$1='Scouting Data Dump'!$A$1:$A$1990)*(MATCH(ROW('Scouting Data Dump'!$A$1:$A$1990), ROW('Scouting Data Dump'!$A$1:$A$1990)))+('Team Lookup'!$D$1&lt;&gt;'Scouting Data Dump'!$A$1:$A$1990)*1048577, 0, 0), ROW(I14))),"")</f>
        <v/>
      </c>
      <c r="H19" s="91" t="str">
        <f>IFERROR(INDEX('Scouting Data Dump'!$I$1:$I$1990, SMALL(INDEX(($D$1='Scouting Data Dump'!$A$1:$A$1990)*(MATCH(ROW('Scouting Data Dump'!$A$1:$A$1990), ROW('Scouting Data Dump'!$A$1:$A$1990)))+('Team Lookup'!$D$1&lt;&gt;'Scouting Data Dump'!$A$1:$A$1990)*1048577, 0, 0), ROW(J14))),"")</f>
        <v/>
      </c>
      <c r="I19" s="37" t="str">
        <f>IFERROR(INDEX('Scouting Data Dump'!$J$1:$J$1990, SMALL(INDEX(($D$1='Scouting Data Dump'!$A$1:$A$1990)*(MATCH(ROW('Scouting Data Dump'!$A$1:$A$1990), ROW('Scouting Data Dump'!$A$1:$A$1990)))+('Team Lookup'!$D$1&lt;&gt;'Scouting Data Dump'!$A$1:$A$1990)*1048577, 0, 0), ROW(K14))),"")</f>
        <v/>
      </c>
      <c r="J19" s="37" t="str">
        <f>IFERROR(INDEX('Scouting Data Dump'!$K$1:$K$1990, SMALL(INDEX(($D$1='Scouting Data Dump'!$A$1:$A$1990)*(MATCH(ROW('Scouting Data Dump'!$A$1:$A$1990), ROW('Scouting Data Dump'!$A$1:$A$1990)))+('Team Lookup'!$D$1&lt;&gt;'Scouting Data Dump'!$A$1:$A$1990)*1048577, 0, 0), ROW(L14))),"")</f>
        <v/>
      </c>
      <c r="K19" s="37" t="str">
        <f>IFERROR(INDEX('Scouting Data Dump'!$L$1:$L$1990, SMALL(INDEX(($D$1='Scouting Data Dump'!$A$1:$A$1990)*(MATCH(ROW('Scouting Data Dump'!$A$1:$A$1990), ROW('Scouting Data Dump'!$A$1:$A$1990)))+('Team Lookup'!$D$1&lt;&gt;'Scouting Data Dump'!$A$1:$A$1990)*1048577, 0, 0), ROW(M14))),"")</f>
        <v/>
      </c>
      <c r="L19" s="37" t="str">
        <f>IFERROR(INDEX('Scouting Data Dump'!$M$1:$M$1990, SMALL(INDEX(($D$1='Scouting Data Dump'!$A$1:$A$1990)*(MATCH(ROW('Scouting Data Dump'!$A$1:$A$1990), ROW('Scouting Data Dump'!$A$1:$A$1990)))+('Team Lookup'!$D$1&lt;&gt;'Scouting Data Dump'!$A$1:$A$1990)*1048577, 0, 0), ROW(N14))),"")</f>
        <v/>
      </c>
      <c r="M19" s="37" t="str">
        <f>IFERROR(INDEX('Scouting Data Dump'!$N$1:$N$1990, SMALL(INDEX(($D$1='Scouting Data Dump'!$A$1:$A$1990)*(MATCH(ROW('Scouting Data Dump'!$A$1:$A$1990), ROW('Scouting Data Dump'!$A$1:$A$1990)))+('Team Lookup'!$D$1&lt;&gt;'Scouting Data Dump'!$A$1:$A$1990)*1048577, 0, 0), ROW(O14))),"")</f>
        <v/>
      </c>
      <c r="N19" s="52" t="str">
        <f>IFERROR(INDEX('Scouting Data Dump'!$O$1:$O$1990, SMALL(INDEX(($D$1='Scouting Data Dump'!$A$1:$A$1990)*(MATCH(ROW('Scouting Data Dump'!$A$1:$A$1990), ROW('Scouting Data Dump'!$A$1:$A$1990)))+('Team Lookup'!$D$1&lt;&gt;'Scouting Data Dump'!$A$1:$A$1990)*1048577, 0, 0), ROW(P14))),"")</f>
        <v/>
      </c>
      <c r="O19" s="91" t="str">
        <f>IFERROR(INDEX('Scouting Data Dump'!$P$1:$P$1990, SMALL(INDEX(($D$1='Scouting Data Dump'!$A$1:$A$1990)*(MATCH(ROW('Scouting Data Dump'!$A$1:$A$1990), ROW('Scouting Data Dump'!$A$1:$A$1990)))+('Team Lookup'!$D$1&lt;&gt;'Scouting Data Dump'!$A$1:$A$1990)*1048577, 0, 0), ROW(P14))),"")</f>
        <v/>
      </c>
      <c r="P19" s="37" t="str">
        <f>IFERROR(INDEX('Scouting Data Dump'!$Q$1:$Q$1990, SMALL(INDEX(($D$1='Scouting Data Dump'!$A$1:$A$1990)*(MATCH(ROW('Scouting Data Dump'!$A$1:$A$1990), ROW('Scouting Data Dump'!$A$1:$A$1990)))+('Team Lookup'!$D$1&lt;&gt;'Scouting Data Dump'!$A$1:$A$1990)*1048577, 0, 0), ROW(Q14))),"")</f>
        <v/>
      </c>
      <c r="Q19" s="37" t="str">
        <f>IFERROR(INDEX('Scouting Data Dump'!$R$1:$R$1990, SMALL(INDEX(($D$1='Scouting Data Dump'!$A$1:$A$1990)*(MATCH(ROW('Scouting Data Dump'!$A$1:$A$1990), ROW('Scouting Data Dump'!$A$1:$A$1990)))+('Team Lookup'!$D$1&lt;&gt;'Scouting Data Dump'!$A$1:$A$1990)*1048577, 0, 0), ROW(R14))),"")</f>
        <v/>
      </c>
      <c r="R19" s="37" t="str">
        <f>IFERROR(INDEX('Scouting Data Dump'!$S$1:$S$1990, SMALL(INDEX(($D$1='Scouting Data Dump'!$A$1:$A$1990)*(MATCH(ROW('Scouting Data Dump'!$A$1:$A$1990), ROW('Scouting Data Dump'!$A$1:$A$1990)))+('Team Lookup'!$D$1&lt;&gt;'Scouting Data Dump'!$A$1:$A$1990)*1048577, 0, 0), ROW(S14))),"")</f>
        <v/>
      </c>
      <c r="S19" s="37" t="str">
        <f>IFERROR(INDEX('Scouting Data Dump'!$T$1:$T$1990, SMALL(INDEX(($D$1='Scouting Data Dump'!$A$1:$A$1990)*(MATCH(ROW('Scouting Data Dump'!$A$1:$A$1990), ROW('Scouting Data Dump'!$A$1:$A$1990)))+('Team Lookup'!$D$1&lt;&gt;'Scouting Data Dump'!$A$1:$A$1990)*1048577, 0, 0), ROW(T14))),"")</f>
        <v/>
      </c>
      <c r="T19" s="37" t="str">
        <f>IFERROR(INDEX('Scouting Data Dump'!$U$1:$U$1990, SMALL(INDEX(($D$1='Scouting Data Dump'!$A$1:$A$1990)*(MATCH(ROW('Scouting Data Dump'!$A$1:$A$1990), ROW('Scouting Data Dump'!$A$1:$A$1990)))+('Team Lookup'!$D$1&lt;&gt;'Scouting Data Dump'!$A$1:$A$1990)*1048577, 0, 0), ROW(U14))),"")</f>
        <v/>
      </c>
      <c r="U19" s="37" t="str">
        <f>IFERROR(INDEX('Scouting Data Dump'!$V$1:$V$1990, SMALL(INDEX(($D$1='Scouting Data Dump'!$A$1:$A$1990)*(MATCH(ROW('Scouting Data Dump'!$A$1:$A$1990), ROW('Scouting Data Dump'!$A$1:$A$1990)))+('Team Lookup'!$D$1&lt;&gt;'Scouting Data Dump'!$A$1:$A$1990)*1048577, 0, 0), ROW(V14))),"")</f>
        <v/>
      </c>
      <c r="V19" s="53" t="str">
        <f>IFERROR(INDEX('Scouting Data Dump'!$W$1:$W$1990, SMALL(INDEX(($D$1='Scouting Data Dump'!$A$1:$A$1990)*(MATCH(ROW('Scouting Data Dump'!$A$1:$A$1990), ROW('Scouting Data Dump'!$A$1:$A$1990)))+('Team Lookup'!$D$1&lt;&gt;'Scouting Data Dump'!$A$1:$A$1990)*1048577, 0, 0), ROW(W14))),"")</f>
        <v/>
      </c>
      <c r="W19" s="37" t="str">
        <f>IFERROR(INDEX('Scouting Data Dump'!$X$1:$X$1990, SMALL(INDEX(($D$1='Scouting Data Dump'!$A$1:$A$1990)*(MATCH(ROW('Scouting Data Dump'!$A$1:$A$1990), ROW('Scouting Data Dump'!$A$1:$A$1990)))+('Team Lookup'!$D$1&lt;&gt;'Scouting Data Dump'!$A$1:$A$1990)*1048577, 0, 0), ROW(X14))),"")</f>
        <v/>
      </c>
      <c r="X19" s="37" t="str">
        <f>IFERROR(INDEX('Scouting Data Dump'!$Y$1:$Y$1990, SMALL(INDEX(($D$1='Scouting Data Dump'!$A$1:$A$1990)*(MATCH(ROW('Scouting Data Dump'!$A$1:$A$1990), ROW('Scouting Data Dump'!$A$1:$A$1990)))+('Team Lookup'!$D$1&lt;&gt;'Scouting Data Dump'!$A$1:$A$1990)*1048577, 0, 0), ROW(Y14))),"")</f>
        <v/>
      </c>
      <c r="Y19" s="37" t="str">
        <f>IFERROR(INDEX('Scouting Data Dump'!$Z$1:$Z$1990, SMALL(INDEX(($D$1='Scouting Data Dump'!$A$1:$A$1990)*(MATCH(ROW('Scouting Data Dump'!$A$1:$A$1990), ROW('Scouting Data Dump'!$A$1:$A$1990)))+('Team Lookup'!$D$1&lt;&gt;'Scouting Data Dump'!$A$1:$A$1990)*1048577, 0, 0), ROW(Z14))),"")</f>
        <v/>
      </c>
      <c r="Z19" s="37" t="str">
        <f>IFERROR(INDEX('Scouting Data Dump'!$AA$1:$AA$1990, SMALL(INDEX(($D$1='Scouting Data Dump'!$A$1:$A$1990)*(MATCH(ROW('Scouting Data Dump'!$A$1:$A$1990), ROW('Scouting Data Dump'!$A$1:$A$1990)))+('Team Lookup'!$D$1&lt;&gt;'Scouting Data Dump'!$A$1:$A$1990)*1048577, 0, 0), ROW(AA14))),"")</f>
        <v/>
      </c>
    </row>
    <row r="20" spans="1:26" s="10" customFormat="1" x14ac:dyDescent="0.25">
      <c r="A20" s="90" t="e">
        <f>INDEX('Scouting Data Dump'!$B$1:$B$1990, SMALL(INDEX(($D$1='Scouting Data Dump'!$A$1:$A$1990)*(MATCH(ROW('Scouting Data Dump'!$A$1:$A$1990), ROW('Scouting Data Dump'!$A$1:$A$1990)))+('Team Lookup'!$D$1&lt;&gt;'Scouting Data Dump'!$A$1:$A$1990)*1048577, 0, 0), ROW(D15)))</f>
        <v>#REF!</v>
      </c>
      <c r="B20" s="33" t="str">
        <f>IFERROR(INDEX('Scouting Data Dump'!$D$1:$D$1990, SMALL(INDEX(($D$1='Scouting Data Dump'!$A$1:$A$1990)*(MATCH(ROW('Scouting Data Dump'!$A$1:$A$1990), ROW('Scouting Data Dump'!$A$1:$A$1990)))+('Team Lookup'!$D$1&lt;&gt;'Scouting Data Dump'!$A$1:$A$1990)*1048577, 0, 0), ROW(D15))),"")</f>
        <v/>
      </c>
      <c r="C20" s="91" t="str">
        <f>IFERROR(INDEX('Scouting Data Dump'!$C$1:$C$1990, SMALL(INDEX(($D$1='Scouting Data Dump'!$A$1:$A$1990)*(MATCH(ROW('Scouting Data Dump'!$A$1:$A$1990), ROW('Scouting Data Dump'!$A$1:$A$1990)))+('Team Lookup'!$D$1&lt;&gt;'Scouting Data Dump'!$A$1:$A$1990)*1048577, 0, 0), ROW(E15))),"")</f>
        <v/>
      </c>
      <c r="D20" s="37" t="str">
        <f>IFERROR(INDEX('Scouting Data Dump'!$F$1:$F$1990, SMALL(INDEX(($D$1='Scouting Data Dump'!$A$1:$A$1990)*(MATCH(ROW('Scouting Data Dump'!$A$1:$A$1990), ROW('Scouting Data Dump'!$A$1:$A$1990)))+('Team Lookup'!$D$1&lt;&gt;'Scouting Data Dump'!$A$1:$A$1990)*1048577, 0, 0), ROW(F15))),"")</f>
        <v/>
      </c>
      <c r="E20" s="91" t="str">
        <f>IFERROR(INDEX('Scouting Data Dump'!$E$1:$E$1990, SMALL(INDEX(($D$1='Scouting Data Dump'!$A$1:$A$1990)*(MATCH(ROW('Scouting Data Dump'!$A$1:$A$1990), ROW('Scouting Data Dump'!$A$1:$A$1990)))+('Team Lookup'!$D$1&lt;&gt;'Scouting Data Dump'!$A$1:$A$1990)*1048577, 0, 0), ROW(G15))),"")</f>
        <v/>
      </c>
      <c r="F20" s="37" t="str">
        <f>IFERROR(INDEX('Scouting Data Dump'!$H$1:$H$1990, SMALL(INDEX(($D$1='Scouting Data Dump'!$A$1:$A$1990)*(MATCH(ROW('Scouting Data Dump'!$A$1:$A$1990), ROW('Scouting Data Dump'!$A$1:$A$1990)))+('Team Lookup'!$D$1&lt;&gt;'Scouting Data Dump'!$A$1:$A$1990)*1048577, 0, 0), ROW(H15))),"")</f>
        <v/>
      </c>
      <c r="G20" s="92" t="str">
        <f>IFERROR(INDEX('Scouting Data Dump'!$G$1:$G$1990, SMALL(INDEX(($D$1='Scouting Data Dump'!$A$1:$A$1990)*(MATCH(ROW('Scouting Data Dump'!$A$1:$A$1990), ROW('Scouting Data Dump'!$A$1:$A$1990)))+('Team Lookup'!$D$1&lt;&gt;'Scouting Data Dump'!$A$1:$A$1990)*1048577, 0, 0), ROW(I15))),"")</f>
        <v/>
      </c>
      <c r="H20" s="91" t="str">
        <f>IFERROR(INDEX('Scouting Data Dump'!$I$1:$I$1990, SMALL(INDEX(($D$1='Scouting Data Dump'!$A$1:$A$1990)*(MATCH(ROW('Scouting Data Dump'!$A$1:$A$1990), ROW('Scouting Data Dump'!$A$1:$A$1990)))+('Team Lookup'!$D$1&lt;&gt;'Scouting Data Dump'!$A$1:$A$1990)*1048577, 0, 0), ROW(J15))),"")</f>
        <v/>
      </c>
      <c r="I20" s="37" t="str">
        <f>IFERROR(INDEX('Scouting Data Dump'!$J$1:$J$1990, SMALL(INDEX(($D$1='Scouting Data Dump'!$A$1:$A$1990)*(MATCH(ROW('Scouting Data Dump'!$A$1:$A$1990), ROW('Scouting Data Dump'!$A$1:$A$1990)))+('Team Lookup'!$D$1&lt;&gt;'Scouting Data Dump'!$A$1:$A$1990)*1048577, 0, 0), ROW(K15))),"")</f>
        <v/>
      </c>
      <c r="J20" s="37" t="str">
        <f>IFERROR(INDEX('Scouting Data Dump'!$K$1:$K$1990, SMALL(INDEX(($D$1='Scouting Data Dump'!$A$1:$A$1990)*(MATCH(ROW('Scouting Data Dump'!$A$1:$A$1990), ROW('Scouting Data Dump'!$A$1:$A$1990)))+('Team Lookup'!$D$1&lt;&gt;'Scouting Data Dump'!$A$1:$A$1990)*1048577, 0, 0), ROW(L15))),"")</f>
        <v/>
      </c>
      <c r="K20" s="37" t="str">
        <f>IFERROR(INDEX('Scouting Data Dump'!$L$1:$L$1990, SMALL(INDEX(($D$1='Scouting Data Dump'!$A$1:$A$1990)*(MATCH(ROW('Scouting Data Dump'!$A$1:$A$1990), ROW('Scouting Data Dump'!$A$1:$A$1990)))+('Team Lookup'!$D$1&lt;&gt;'Scouting Data Dump'!$A$1:$A$1990)*1048577, 0, 0), ROW(M15))),"")</f>
        <v/>
      </c>
      <c r="L20" s="37" t="str">
        <f>IFERROR(INDEX('Scouting Data Dump'!$M$1:$M$1990, SMALL(INDEX(($D$1='Scouting Data Dump'!$A$1:$A$1990)*(MATCH(ROW('Scouting Data Dump'!$A$1:$A$1990), ROW('Scouting Data Dump'!$A$1:$A$1990)))+('Team Lookup'!$D$1&lt;&gt;'Scouting Data Dump'!$A$1:$A$1990)*1048577, 0, 0), ROW(N15))),"")</f>
        <v/>
      </c>
      <c r="M20" s="37" t="str">
        <f>IFERROR(INDEX('Scouting Data Dump'!$N$1:$N$1990, SMALL(INDEX(($D$1='Scouting Data Dump'!$A$1:$A$1990)*(MATCH(ROW('Scouting Data Dump'!$A$1:$A$1990), ROW('Scouting Data Dump'!$A$1:$A$1990)))+('Team Lookup'!$D$1&lt;&gt;'Scouting Data Dump'!$A$1:$A$1990)*1048577, 0, 0), ROW(O15))),"")</f>
        <v/>
      </c>
      <c r="N20" s="52" t="str">
        <f>IFERROR(INDEX('Scouting Data Dump'!$O$1:$O$1990, SMALL(INDEX(($D$1='Scouting Data Dump'!$A$1:$A$1990)*(MATCH(ROW('Scouting Data Dump'!$A$1:$A$1990), ROW('Scouting Data Dump'!$A$1:$A$1990)))+('Team Lookup'!$D$1&lt;&gt;'Scouting Data Dump'!$A$1:$A$1990)*1048577, 0, 0), ROW(P15))),"")</f>
        <v/>
      </c>
      <c r="O20" s="91" t="str">
        <f>IFERROR(INDEX('Scouting Data Dump'!$P$1:$P$1990, SMALL(INDEX(($D$1='Scouting Data Dump'!$A$1:$A$1990)*(MATCH(ROW('Scouting Data Dump'!$A$1:$A$1990), ROW('Scouting Data Dump'!$A$1:$A$1990)))+('Team Lookup'!$D$1&lt;&gt;'Scouting Data Dump'!$A$1:$A$1990)*1048577, 0, 0), ROW(P15))),"")</f>
        <v/>
      </c>
      <c r="P20" s="37" t="str">
        <f>IFERROR(INDEX('Scouting Data Dump'!$Q$1:$Q$1990, SMALL(INDEX(($D$1='Scouting Data Dump'!$A$1:$A$1990)*(MATCH(ROW('Scouting Data Dump'!$A$1:$A$1990), ROW('Scouting Data Dump'!$A$1:$A$1990)))+('Team Lookup'!$D$1&lt;&gt;'Scouting Data Dump'!$A$1:$A$1990)*1048577, 0, 0), ROW(Q15))),"")</f>
        <v/>
      </c>
      <c r="Q20" s="37" t="str">
        <f>IFERROR(INDEX('Scouting Data Dump'!$R$1:$R$1990, SMALL(INDEX(($D$1='Scouting Data Dump'!$A$1:$A$1990)*(MATCH(ROW('Scouting Data Dump'!$A$1:$A$1990), ROW('Scouting Data Dump'!$A$1:$A$1990)))+('Team Lookup'!$D$1&lt;&gt;'Scouting Data Dump'!$A$1:$A$1990)*1048577, 0, 0), ROW(R15))),"")</f>
        <v/>
      </c>
      <c r="R20" s="37" t="str">
        <f>IFERROR(INDEX('Scouting Data Dump'!$S$1:$S$1990, SMALL(INDEX(($D$1='Scouting Data Dump'!$A$1:$A$1990)*(MATCH(ROW('Scouting Data Dump'!$A$1:$A$1990), ROW('Scouting Data Dump'!$A$1:$A$1990)))+('Team Lookup'!$D$1&lt;&gt;'Scouting Data Dump'!$A$1:$A$1990)*1048577, 0, 0), ROW(S15))),"")</f>
        <v/>
      </c>
      <c r="S20" s="37" t="str">
        <f>IFERROR(INDEX('Scouting Data Dump'!$T$1:$T$1990, SMALL(INDEX(($D$1='Scouting Data Dump'!$A$1:$A$1990)*(MATCH(ROW('Scouting Data Dump'!$A$1:$A$1990), ROW('Scouting Data Dump'!$A$1:$A$1990)))+('Team Lookup'!$D$1&lt;&gt;'Scouting Data Dump'!$A$1:$A$1990)*1048577, 0, 0), ROW(T15))),"")</f>
        <v/>
      </c>
      <c r="T20" s="37" t="str">
        <f>IFERROR(INDEX('Scouting Data Dump'!$U$1:$U$1990, SMALL(INDEX(($D$1='Scouting Data Dump'!$A$1:$A$1990)*(MATCH(ROW('Scouting Data Dump'!$A$1:$A$1990), ROW('Scouting Data Dump'!$A$1:$A$1990)))+('Team Lookup'!$D$1&lt;&gt;'Scouting Data Dump'!$A$1:$A$1990)*1048577, 0, 0), ROW(U15))),"")</f>
        <v/>
      </c>
      <c r="U20" s="37" t="str">
        <f>IFERROR(INDEX('Scouting Data Dump'!$V$1:$V$1990, SMALL(INDEX(($D$1='Scouting Data Dump'!$A$1:$A$1990)*(MATCH(ROW('Scouting Data Dump'!$A$1:$A$1990), ROW('Scouting Data Dump'!$A$1:$A$1990)))+('Team Lookup'!$D$1&lt;&gt;'Scouting Data Dump'!$A$1:$A$1990)*1048577, 0, 0), ROW(V15))),"")</f>
        <v/>
      </c>
      <c r="V20" s="53" t="str">
        <f>IFERROR(INDEX('Scouting Data Dump'!$W$1:$W$1990, SMALL(INDEX(($D$1='Scouting Data Dump'!$A$1:$A$1990)*(MATCH(ROW('Scouting Data Dump'!$A$1:$A$1990), ROW('Scouting Data Dump'!$A$1:$A$1990)))+('Team Lookup'!$D$1&lt;&gt;'Scouting Data Dump'!$A$1:$A$1990)*1048577, 0, 0), ROW(W15))),"")</f>
        <v/>
      </c>
      <c r="W20" s="37" t="str">
        <f>IFERROR(INDEX('Scouting Data Dump'!$X$1:$X$1990, SMALL(INDEX(($D$1='Scouting Data Dump'!$A$1:$A$1990)*(MATCH(ROW('Scouting Data Dump'!$A$1:$A$1990), ROW('Scouting Data Dump'!$A$1:$A$1990)))+('Team Lookup'!$D$1&lt;&gt;'Scouting Data Dump'!$A$1:$A$1990)*1048577, 0, 0), ROW(X15))),"")</f>
        <v/>
      </c>
      <c r="X20" s="37" t="str">
        <f>IFERROR(INDEX('Scouting Data Dump'!$Y$1:$Y$1990, SMALL(INDEX(($D$1='Scouting Data Dump'!$A$1:$A$1990)*(MATCH(ROW('Scouting Data Dump'!$A$1:$A$1990), ROW('Scouting Data Dump'!$A$1:$A$1990)))+('Team Lookup'!$D$1&lt;&gt;'Scouting Data Dump'!$A$1:$A$1990)*1048577, 0, 0), ROW(Y15))),"")</f>
        <v/>
      </c>
      <c r="Y20" s="37" t="str">
        <f>IFERROR(INDEX('Scouting Data Dump'!$Z$1:$Z$1990, SMALL(INDEX(($D$1='Scouting Data Dump'!$A$1:$A$1990)*(MATCH(ROW('Scouting Data Dump'!$A$1:$A$1990), ROW('Scouting Data Dump'!$A$1:$A$1990)))+('Team Lookup'!$D$1&lt;&gt;'Scouting Data Dump'!$A$1:$A$1990)*1048577, 0, 0), ROW(Z15))),"")</f>
        <v/>
      </c>
      <c r="Z20" s="37" t="str">
        <f>IFERROR(INDEX('Scouting Data Dump'!$AA$1:$AA$1990, SMALL(INDEX(($D$1='Scouting Data Dump'!$A$1:$A$1990)*(MATCH(ROW('Scouting Data Dump'!$A$1:$A$1990), ROW('Scouting Data Dump'!$A$1:$A$1990)))+('Team Lookup'!$D$1&lt;&gt;'Scouting Data Dump'!$A$1:$A$1990)*1048577, 0, 0), ROW(AA15))),"")</f>
        <v/>
      </c>
    </row>
    <row r="21" spans="1:26" s="10" customFormat="1" x14ac:dyDescent="0.25">
      <c r="A21" s="90" t="e">
        <f>INDEX('Scouting Data Dump'!$B$1:$B$1990, SMALL(INDEX(($D$1='Scouting Data Dump'!$A$1:$A$1990)*(MATCH(ROW('Scouting Data Dump'!$A$1:$A$1990), ROW('Scouting Data Dump'!$A$1:$A$1990)))+('Team Lookup'!$D$1&lt;&gt;'Scouting Data Dump'!$A$1:$A$1990)*1048577, 0, 0), ROW(D16)))</f>
        <v>#REF!</v>
      </c>
      <c r="B21" s="33" t="str">
        <f>IFERROR(INDEX('Scouting Data Dump'!$D$1:$D$1990, SMALL(INDEX(($D$1='Scouting Data Dump'!$A$1:$A$1990)*(MATCH(ROW('Scouting Data Dump'!$A$1:$A$1990), ROW('Scouting Data Dump'!$A$1:$A$1990)))+('Team Lookup'!$D$1&lt;&gt;'Scouting Data Dump'!$A$1:$A$1990)*1048577, 0, 0), ROW(D16))),"")</f>
        <v/>
      </c>
      <c r="C21" s="91" t="str">
        <f>IFERROR(INDEX('Scouting Data Dump'!$C$1:$C$1990, SMALL(INDEX(($D$1='Scouting Data Dump'!$A$1:$A$1990)*(MATCH(ROW('Scouting Data Dump'!$A$1:$A$1990), ROW('Scouting Data Dump'!$A$1:$A$1990)))+('Team Lookup'!$D$1&lt;&gt;'Scouting Data Dump'!$A$1:$A$1990)*1048577, 0, 0), ROW(E16))),"")</f>
        <v/>
      </c>
      <c r="D21" s="37" t="str">
        <f>IFERROR(INDEX('Scouting Data Dump'!$F$1:$F$1990, SMALL(INDEX(($D$1='Scouting Data Dump'!$A$1:$A$1990)*(MATCH(ROW('Scouting Data Dump'!$A$1:$A$1990), ROW('Scouting Data Dump'!$A$1:$A$1990)))+('Team Lookup'!$D$1&lt;&gt;'Scouting Data Dump'!$A$1:$A$1990)*1048577, 0, 0), ROW(F16))),"")</f>
        <v/>
      </c>
      <c r="E21" s="91" t="str">
        <f>IFERROR(INDEX('Scouting Data Dump'!$E$1:$E$1990, SMALL(INDEX(($D$1='Scouting Data Dump'!$A$1:$A$1990)*(MATCH(ROW('Scouting Data Dump'!$A$1:$A$1990), ROW('Scouting Data Dump'!$A$1:$A$1990)))+('Team Lookup'!$D$1&lt;&gt;'Scouting Data Dump'!$A$1:$A$1990)*1048577, 0, 0), ROW(G16))),"")</f>
        <v/>
      </c>
      <c r="F21" s="37" t="str">
        <f>IFERROR(INDEX('Scouting Data Dump'!$H$1:$H$1990, SMALL(INDEX(($D$1='Scouting Data Dump'!$A$1:$A$1990)*(MATCH(ROW('Scouting Data Dump'!$A$1:$A$1990), ROW('Scouting Data Dump'!$A$1:$A$1990)))+('Team Lookup'!$D$1&lt;&gt;'Scouting Data Dump'!$A$1:$A$1990)*1048577, 0, 0), ROW(H16))),"")</f>
        <v/>
      </c>
      <c r="G21" s="92" t="str">
        <f>IFERROR(INDEX('Scouting Data Dump'!$G$1:$G$1990, SMALL(INDEX(($D$1='Scouting Data Dump'!$A$1:$A$1990)*(MATCH(ROW('Scouting Data Dump'!$A$1:$A$1990), ROW('Scouting Data Dump'!$A$1:$A$1990)))+('Team Lookup'!$D$1&lt;&gt;'Scouting Data Dump'!$A$1:$A$1990)*1048577, 0, 0), ROW(I16))),"")</f>
        <v/>
      </c>
      <c r="H21" s="91" t="str">
        <f>IFERROR(INDEX('Scouting Data Dump'!$I$1:$I$1990, SMALL(INDEX(($D$1='Scouting Data Dump'!$A$1:$A$1990)*(MATCH(ROW('Scouting Data Dump'!$A$1:$A$1990), ROW('Scouting Data Dump'!$A$1:$A$1990)))+('Team Lookup'!$D$1&lt;&gt;'Scouting Data Dump'!$A$1:$A$1990)*1048577, 0, 0), ROW(J16))),"")</f>
        <v/>
      </c>
      <c r="I21" s="37" t="str">
        <f>IFERROR(INDEX('Scouting Data Dump'!$J$1:$J$1990, SMALL(INDEX(($D$1='Scouting Data Dump'!$A$1:$A$1990)*(MATCH(ROW('Scouting Data Dump'!$A$1:$A$1990), ROW('Scouting Data Dump'!$A$1:$A$1990)))+('Team Lookup'!$D$1&lt;&gt;'Scouting Data Dump'!$A$1:$A$1990)*1048577, 0, 0), ROW(K16))),"")</f>
        <v/>
      </c>
      <c r="J21" s="37" t="str">
        <f>IFERROR(INDEX('Scouting Data Dump'!$K$1:$K$1990, SMALL(INDEX(($D$1='Scouting Data Dump'!$A$1:$A$1990)*(MATCH(ROW('Scouting Data Dump'!$A$1:$A$1990), ROW('Scouting Data Dump'!$A$1:$A$1990)))+('Team Lookup'!$D$1&lt;&gt;'Scouting Data Dump'!$A$1:$A$1990)*1048577, 0, 0), ROW(L16))),"")</f>
        <v/>
      </c>
      <c r="K21" s="37" t="str">
        <f>IFERROR(INDEX('Scouting Data Dump'!$L$1:$L$1990, SMALL(INDEX(($D$1='Scouting Data Dump'!$A$1:$A$1990)*(MATCH(ROW('Scouting Data Dump'!$A$1:$A$1990), ROW('Scouting Data Dump'!$A$1:$A$1990)))+('Team Lookup'!$D$1&lt;&gt;'Scouting Data Dump'!$A$1:$A$1990)*1048577, 0, 0), ROW(M16))),"")</f>
        <v/>
      </c>
      <c r="L21" s="37" t="str">
        <f>IFERROR(INDEX('Scouting Data Dump'!$M$1:$M$1990, SMALL(INDEX(($D$1='Scouting Data Dump'!$A$1:$A$1990)*(MATCH(ROW('Scouting Data Dump'!$A$1:$A$1990), ROW('Scouting Data Dump'!$A$1:$A$1990)))+('Team Lookup'!$D$1&lt;&gt;'Scouting Data Dump'!$A$1:$A$1990)*1048577, 0, 0), ROW(N16))),"")</f>
        <v/>
      </c>
      <c r="M21" s="37" t="str">
        <f>IFERROR(INDEX('Scouting Data Dump'!$N$1:$N$1990, SMALL(INDEX(($D$1='Scouting Data Dump'!$A$1:$A$1990)*(MATCH(ROW('Scouting Data Dump'!$A$1:$A$1990), ROW('Scouting Data Dump'!$A$1:$A$1990)))+('Team Lookup'!$D$1&lt;&gt;'Scouting Data Dump'!$A$1:$A$1990)*1048577, 0, 0), ROW(O16))),"")</f>
        <v/>
      </c>
      <c r="N21" s="52" t="str">
        <f>IFERROR(INDEX('Scouting Data Dump'!$O$1:$O$1990, SMALL(INDEX(($D$1='Scouting Data Dump'!$A$1:$A$1990)*(MATCH(ROW('Scouting Data Dump'!$A$1:$A$1990), ROW('Scouting Data Dump'!$A$1:$A$1990)))+('Team Lookup'!$D$1&lt;&gt;'Scouting Data Dump'!$A$1:$A$1990)*1048577, 0, 0), ROW(P16))),"")</f>
        <v/>
      </c>
      <c r="O21" s="91" t="str">
        <f>IFERROR(INDEX('Scouting Data Dump'!$P$1:$P$1990, SMALL(INDEX(($D$1='Scouting Data Dump'!$A$1:$A$1990)*(MATCH(ROW('Scouting Data Dump'!$A$1:$A$1990), ROW('Scouting Data Dump'!$A$1:$A$1990)))+('Team Lookup'!$D$1&lt;&gt;'Scouting Data Dump'!$A$1:$A$1990)*1048577, 0, 0), ROW(P16))),"")</f>
        <v/>
      </c>
      <c r="P21" s="37" t="str">
        <f>IFERROR(INDEX('Scouting Data Dump'!$Q$1:$Q$1990, SMALL(INDEX(($D$1='Scouting Data Dump'!$A$1:$A$1990)*(MATCH(ROW('Scouting Data Dump'!$A$1:$A$1990), ROW('Scouting Data Dump'!$A$1:$A$1990)))+('Team Lookup'!$D$1&lt;&gt;'Scouting Data Dump'!$A$1:$A$1990)*1048577, 0, 0), ROW(Q16))),"")</f>
        <v/>
      </c>
      <c r="Q21" s="37" t="str">
        <f>IFERROR(INDEX('Scouting Data Dump'!$R$1:$R$1990, SMALL(INDEX(($D$1='Scouting Data Dump'!$A$1:$A$1990)*(MATCH(ROW('Scouting Data Dump'!$A$1:$A$1990), ROW('Scouting Data Dump'!$A$1:$A$1990)))+('Team Lookup'!$D$1&lt;&gt;'Scouting Data Dump'!$A$1:$A$1990)*1048577, 0, 0), ROW(R16))),"")</f>
        <v/>
      </c>
      <c r="R21" s="37" t="str">
        <f>IFERROR(INDEX('Scouting Data Dump'!$S$1:$S$1990, SMALL(INDEX(($D$1='Scouting Data Dump'!$A$1:$A$1990)*(MATCH(ROW('Scouting Data Dump'!$A$1:$A$1990), ROW('Scouting Data Dump'!$A$1:$A$1990)))+('Team Lookup'!$D$1&lt;&gt;'Scouting Data Dump'!$A$1:$A$1990)*1048577, 0, 0), ROW(S16))),"")</f>
        <v/>
      </c>
      <c r="S21" s="37" t="str">
        <f>IFERROR(INDEX('Scouting Data Dump'!$T$1:$T$1990, SMALL(INDEX(($D$1='Scouting Data Dump'!$A$1:$A$1990)*(MATCH(ROW('Scouting Data Dump'!$A$1:$A$1990), ROW('Scouting Data Dump'!$A$1:$A$1990)))+('Team Lookup'!$D$1&lt;&gt;'Scouting Data Dump'!$A$1:$A$1990)*1048577, 0, 0), ROW(T16))),"")</f>
        <v/>
      </c>
      <c r="T21" s="37" t="str">
        <f>IFERROR(INDEX('Scouting Data Dump'!$U$1:$U$1990, SMALL(INDEX(($D$1='Scouting Data Dump'!$A$1:$A$1990)*(MATCH(ROW('Scouting Data Dump'!$A$1:$A$1990), ROW('Scouting Data Dump'!$A$1:$A$1990)))+('Team Lookup'!$D$1&lt;&gt;'Scouting Data Dump'!$A$1:$A$1990)*1048577, 0, 0), ROW(U16))),"")</f>
        <v/>
      </c>
      <c r="U21" s="37" t="str">
        <f>IFERROR(INDEX('Scouting Data Dump'!$V$1:$V$1990, SMALL(INDEX(($D$1='Scouting Data Dump'!$A$1:$A$1990)*(MATCH(ROW('Scouting Data Dump'!$A$1:$A$1990), ROW('Scouting Data Dump'!$A$1:$A$1990)))+('Team Lookup'!$D$1&lt;&gt;'Scouting Data Dump'!$A$1:$A$1990)*1048577, 0, 0), ROW(V16))),"")</f>
        <v/>
      </c>
      <c r="V21" s="53" t="str">
        <f>IFERROR(INDEX('Scouting Data Dump'!$W$1:$W$1990, SMALL(INDEX(($D$1='Scouting Data Dump'!$A$1:$A$1990)*(MATCH(ROW('Scouting Data Dump'!$A$1:$A$1990), ROW('Scouting Data Dump'!$A$1:$A$1990)))+('Team Lookup'!$D$1&lt;&gt;'Scouting Data Dump'!$A$1:$A$1990)*1048577, 0, 0), ROW(W16))),"")</f>
        <v/>
      </c>
      <c r="W21" s="37" t="str">
        <f>IFERROR(INDEX('Scouting Data Dump'!$X$1:$X$1990, SMALL(INDEX(($D$1='Scouting Data Dump'!$A$1:$A$1990)*(MATCH(ROW('Scouting Data Dump'!$A$1:$A$1990), ROW('Scouting Data Dump'!$A$1:$A$1990)))+('Team Lookup'!$D$1&lt;&gt;'Scouting Data Dump'!$A$1:$A$1990)*1048577, 0, 0), ROW(X16))),"")</f>
        <v/>
      </c>
      <c r="X21" s="37" t="str">
        <f>IFERROR(INDEX('Scouting Data Dump'!$Y$1:$Y$1990, SMALL(INDEX(($D$1='Scouting Data Dump'!$A$1:$A$1990)*(MATCH(ROW('Scouting Data Dump'!$A$1:$A$1990), ROW('Scouting Data Dump'!$A$1:$A$1990)))+('Team Lookup'!$D$1&lt;&gt;'Scouting Data Dump'!$A$1:$A$1990)*1048577, 0, 0), ROW(Y16))),"")</f>
        <v/>
      </c>
      <c r="Y21" s="37" t="str">
        <f>IFERROR(INDEX('Scouting Data Dump'!$Z$1:$Z$1990, SMALL(INDEX(($D$1='Scouting Data Dump'!$A$1:$A$1990)*(MATCH(ROW('Scouting Data Dump'!$A$1:$A$1990), ROW('Scouting Data Dump'!$A$1:$A$1990)))+('Team Lookup'!$D$1&lt;&gt;'Scouting Data Dump'!$A$1:$A$1990)*1048577, 0, 0), ROW(Z16))),"")</f>
        <v/>
      </c>
      <c r="Z21" s="37" t="str">
        <f>IFERROR(INDEX('Scouting Data Dump'!$AA$1:$AA$1990, SMALL(INDEX(($D$1='Scouting Data Dump'!$A$1:$A$1990)*(MATCH(ROW('Scouting Data Dump'!$A$1:$A$1990), ROW('Scouting Data Dump'!$A$1:$A$1990)))+('Team Lookup'!$D$1&lt;&gt;'Scouting Data Dump'!$A$1:$A$1990)*1048577, 0, 0), ROW(AA16))),"")</f>
        <v/>
      </c>
    </row>
    <row r="22" spans="1:26" s="41" customFormat="1" x14ac:dyDescent="0.25">
      <c r="A22" s="106" t="s">
        <v>28</v>
      </c>
      <c r="B22" s="107">
        <f t="shared" ref="B22:Z22" si="0">SUM(B7:B21)</f>
        <v>5</v>
      </c>
      <c r="C22" s="107">
        <f t="shared" si="0"/>
        <v>0</v>
      </c>
      <c r="D22" s="107">
        <f t="shared" si="0"/>
        <v>5</v>
      </c>
      <c r="E22" s="107">
        <f t="shared" si="0"/>
        <v>0</v>
      </c>
      <c r="F22" s="107">
        <f t="shared" si="0"/>
        <v>4</v>
      </c>
      <c r="G22" s="107">
        <f t="shared" si="0"/>
        <v>2</v>
      </c>
      <c r="H22" s="107">
        <f t="shared" si="0"/>
        <v>1</v>
      </c>
      <c r="I22" s="107">
        <f t="shared" si="0"/>
        <v>2</v>
      </c>
      <c r="J22" s="107">
        <f t="shared" si="0"/>
        <v>2</v>
      </c>
      <c r="K22" s="107">
        <f t="shared" si="0"/>
        <v>3</v>
      </c>
      <c r="L22" s="107">
        <f t="shared" si="0"/>
        <v>3</v>
      </c>
      <c r="M22" s="107">
        <f t="shared" si="0"/>
        <v>2</v>
      </c>
      <c r="N22" s="107">
        <f t="shared" si="0"/>
        <v>3</v>
      </c>
      <c r="O22" s="107">
        <f t="shared" si="0"/>
        <v>0</v>
      </c>
      <c r="P22" s="107">
        <f t="shared" si="0"/>
        <v>0</v>
      </c>
      <c r="Q22" s="107">
        <f t="shared" si="0"/>
        <v>2</v>
      </c>
      <c r="R22" s="107">
        <f t="shared" si="0"/>
        <v>1</v>
      </c>
      <c r="S22" s="107">
        <f t="shared" si="0"/>
        <v>5</v>
      </c>
      <c r="T22" s="107">
        <f t="shared" si="0"/>
        <v>6</v>
      </c>
      <c r="U22" s="107">
        <f t="shared" si="0"/>
        <v>4</v>
      </c>
      <c r="V22" s="107">
        <f t="shared" si="0"/>
        <v>4</v>
      </c>
      <c r="W22" s="107">
        <f t="shared" si="0"/>
        <v>2</v>
      </c>
      <c r="X22" s="107">
        <f t="shared" si="0"/>
        <v>6</v>
      </c>
      <c r="Y22" s="107">
        <f t="shared" si="0"/>
        <v>1</v>
      </c>
      <c r="Z22" s="107">
        <f t="shared" si="0"/>
        <v>4</v>
      </c>
    </row>
    <row r="23" spans="1:26" s="41" customFormat="1" hidden="1" x14ac:dyDescent="0.25">
      <c r="A23" s="106" t="s">
        <v>183</v>
      </c>
      <c r="B23" s="107"/>
      <c r="C23" s="107"/>
      <c r="D23" s="107"/>
      <c r="E23" s="107"/>
      <c r="F23" s="107"/>
      <c r="G23" s="107"/>
      <c r="H23" s="107">
        <f>SUM(I23:N23)</f>
        <v>35.47</v>
      </c>
      <c r="I23" s="107">
        <f>I22*2</f>
        <v>4</v>
      </c>
      <c r="J23" s="107">
        <f>J22*2.05</f>
        <v>4.0999999999999996</v>
      </c>
      <c r="K23" s="107">
        <f>K22*2.2</f>
        <v>6.6000000000000005</v>
      </c>
      <c r="L23" s="107">
        <f>L22*2.45</f>
        <v>7.3500000000000005</v>
      </c>
      <c r="M23" s="107">
        <f>M22*2.63</f>
        <v>5.26</v>
      </c>
      <c r="N23" s="107">
        <f>N22*2.72</f>
        <v>8.16</v>
      </c>
      <c r="O23" s="107">
        <f>(SUM(P22:U22)*AVERAGE(I23:N23))</f>
        <v>106.41</v>
      </c>
      <c r="P23" s="107"/>
      <c r="Q23" s="107"/>
      <c r="R23" s="107"/>
      <c r="S23" s="107"/>
      <c r="T23" s="107"/>
      <c r="U23" s="107"/>
      <c r="V23" s="107">
        <f>3*V22</f>
        <v>12</v>
      </c>
      <c r="W23" s="107">
        <f>-3*AVERAGE(I23:N23)*W22</f>
        <v>-35.47</v>
      </c>
      <c r="X23" s="107"/>
      <c r="Y23" s="107"/>
      <c r="Z23" s="107"/>
    </row>
    <row r="24" spans="1:26" s="41" customFormat="1" ht="15.75" thickBot="1" x14ac:dyDescent="0.3">
      <c r="A24" s="106" t="s">
        <v>204</v>
      </c>
      <c r="B24" s="108">
        <f>B22/SUM(B22:C22)</f>
        <v>1</v>
      </c>
      <c r="C24" s="108"/>
      <c r="D24" s="108">
        <f>D22/SUM(D22:E22)</f>
        <v>1</v>
      </c>
      <c r="E24" s="108"/>
      <c r="F24" s="108">
        <f>F22/SUM(F22:G22)</f>
        <v>0.66666666666666663</v>
      </c>
      <c r="G24" s="108"/>
      <c r="H24" s="109">
        <f>SUM(I22:N22)</f>
        <v>15</v>
      </c>
      <c r="I24" s="110"/>
      <c r="J24" s="108"/>
      <c r="K24" s="107"/>
      <c r="L24" s="107"/>
      <c r="M24" s="107"/>
      <c r="N24" s="107"/>
      <c r="O24" s="107">
        <f>SUM(P22:U22)</f>
        <v>18</v>
      </c>
      <c r="P24" s="107"/>
      <c r="Q24" s="107"/>
      <c r="R24" s="107"/>
      <c r="S24" s="107"/>
      <c r="T24" s="107"/>
      <c r="U24" s="107"/>
      <c r="V24" s="107"/>
      <c r="W24" s="107"/>
      <c r="X24" s="107"/>
      <c r="Y24" s="107"/>
      <c r="Z24" s="107"/>
    </row>
    <row r="25" spans="1:26" s="115" customFormat="1" ht="31.5" thickTop="1" thickBot="1" x14ac:dyDescent="0.3">
      <c r="A25" s="136" t="s">
        <v>26</v>
      </c>
      <c r="B25" s="136"/>
      <c r="C25" s="136" t="s">
        <v>175</v>
      </c>
      <c r="D25" s="136"/>
      <c r="E25" s="112" t="s">
        <v>178</v>
      </c>
      <c r="F25" s="113" t="s">
        <v>176</v>
      </c>
      <c r="G25" s="113" t="s">
        <v>179</v>
      </c>
      <c r="H25" s="113" t="s">
        <v>180</v>
      </c>
      <c r="I25" s="113" t="s">
        <v>171</v>
      </c>
      <c r="J25" s="113" t="s">
        <v>181</v>
      </c>
      <c r="K25" s="113" t="s">
        <v>182</v>
      </c>
      <c r="L25" s="113"/>
      <c r="M25" s="113"/>
      <c r="N25" s="114"/>
      <c r="O25" s="114"/>
      <c r="P25" s="114"/>
      <c r="Q25" s="114"/>
      <c r="R25" s="114"/>
      <c r="S25" s="114"/>
      <c r="T25" s="114"/>
      <c r="U25" s="114"/>
      <c r="V25" s="114"/>
      <c r="W25" s="114"/>
      <c r="X25" s="114"/>
      <c r="Y25" s="114"/>
      <c r="Z25" s="114"/>
    </row>
    <row r="26" spans="1:26" ht="30.75" customHeight="1" thickTop="1" x14ac:dyDescent="0.25">
      <c r="A26" s="138" t="str">
        <f>CONCATENATE(VLOOKUP(D1, 'Pit Scouting'!A3:E420,4,FALSE),", ", VLOOKUP('Team Lookup'!D1,'Pit Scouting'!A3:E420, 5, FALSE), " fps")</f>
        <v>Tank, 10 fps</v>
      </c>
      <c r="B26" s="138"/>
      <c r="C26" s="138" t="str">
        <f>IF(VLOOKUP($D$1,'Pit Scouting'!$A$3:$R$120,3)=0,"",VLOOKUP($D$1,'Pit Scouting'!$A$3:$R$120,3))</f>
        <v>Stacking with can</v>
      </c>
      <c r="D26" s="138"/>
      <c r="E26" s="40" t="str">
        <f>IF(VLOOKUP($D$1,'Pit Scouting'!$A$3:$R$120,11)=0,"",VLOOKUP($D$1,'Pit Scouting'!$A$3:$R$120,11))</f>
        <v>Totes &amp; Cans</v>
      </c>
      <c r="F26" s="40">
        <f>IF(VLOOKUP($D$1,'Pit Scouting'!$A$3:$R$120,7)=0,"",VLOOKUP($D$1,'Pit Scouting'!$A$3:$R$120,7))</f>
        <v>1</v>
      </c>
      <c r="G26" s="40">
        <f>IF(VLOOKUP($D$1,'Pit Scouting'!$A$3:$R$120,8)=0,"",VLOOKUP($D$1,'Pit Scouting'!$A$3:$R$120,8))</f>
        <v>3</v>
      </c>
      <c r="H26" s="40">
        <f>IF(VLOOKUP($D$1,'Pit Scouting'!$A$3:$R$120,9)=0,"",VLOOKUP($D$1,'Pit Scouting'!$A$3:$R$120,9))</f>
        <v>1</v>
      </c>
      <c r="I26" s="40">
        <f>IF(VLOOKUP($D$1,'Pit Scouting'!$A$3:$R$120,14)=0,"",VLOOKUP($D$1,'Pit Scouting'!$A$3:$R$120,14))</f>
        <v>1</v>
      </c>
      <c r="J26" s="40">
        <f>IF(VLOOKUP($D$1,'Pit Scouting'!$A$3:$R$120,15)=0,"",VLOOKUP($D$1,'Pit Scouting'!$A$3:$R$120,15))</f>
        <v>1</v>
      </c>
      <c r="K26" s="137" t="str">
        <f>IF(VLOOKUP($D$1,'Pit Scouting'!$A$3:$R$120,16)=0,"",VLOOKUP($D$1,'Pit Scouting'!$A$3:$R$120,16))</f>
        <v>Landfill</v>
      </c>
      <c r="L26" s="137"/>
      <c r="M26" s="111"/>
    </row>
    <row r="27" spans="1:26" ht="15" customHeight="1" x14ac:dyDescent="0.25">
      <c r="A27" s="38"/>
      <c r="B27" s="38"/>
      <c r="C27" s="38"/>
      <c r="D27" s="38"/>
    </row>
    <row r="28" spans="1:26" ht="15.75" customHeight="1" x14ac:dyDescent="0.25">
      <c r="A28" s="39"/>
      <c r="B28" s="39"/>
      <c r="C28" s="39"/>
      <c r="D28" s="39"/>
    </row>
  </sheetData>
  <mergeCells count="13">
    <mergeCell ref="A1:C1"/>
    <mergeCell ref="A2:C2"/>
    <mergeCell ref="D2:G2"/>
    <mergeCell ref="A3:C3"/>
    <mergeCell ref="D3:G3"/>
    <mergeCell ref="I2:R5"/>
    <mergeCell ref="D4:G4"/>
    <mergeCell ref="A25:B25"/>
    <mergeCell ref="K26:L26"/>
    <mergeCell ref="A26:B26"/>
    <mergeCell ref="A4:C4"/>
    <mergeCell ref="C25:D25"/>
    <mergeCell ref="C26:D26"/>
  </mergeCells>
  <conditionalFormatting sqref="A7:N21">
    <cfRule type="containsErrors" dxfId="5" priority="2">
      <formula>ISERROR(A7)</formula>
    </cfRule>
  </conditionalFormatting>
  <conditionalFormatting sqref="K26 M26">
    <cfRule type="containsErrors" dxfId="4" priority="1">
      <formula>ISERROR(K26)</formula>
    </cfRule>
  </conditionalFormatting>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Z15"/>
  <sheetViews>
    <sheetView workbookViewId="0">
      <selection activeCell="D2" sqref="D2"/>
    </sheetView>
  </sheetViews>
  <sheetFormatPr defaultRowHeight="15" x14ac:dyDescent="0.25"/>
  <cols>
    <col min="1" max="4" width="9.140625" style="10"/>
    <col min="5" max="5" width="9.140625" style="10" customWidth="1"/>
    <col min="6" max="19" width="9.140625" style="10"/>
    <col min="20" max="20" width="9.140625" style="10" customWidth="1"/>
    <col min="21" max="16384" width="9.140625" style="10"/>
  </cols>
  <sheetData>
    <row r="1" spans="1:26" s="25" customFormat="1" ht="20.25" thickBot="1" x14ac:dyDescent="0.35">
      <c r="A1" s="146" t="s">
        <v>24</v>
      </c>
      <c r="B1" s="146"/>
      <c r="C1" s="146"/>
      <c r="D1" s="24">
        <v>2</v>
      </c>
      <c r="E1" s="34" t="str">
        <f>IF(ISTEXT(D1),"Error: match number must only contain integers","")</f>
        <v/>
      </c>
      <c r="F1" s="24"/>
      <c r="G1" s="24"/>
    </row>
    <row r="2" spans="1:26" s="21" customFormat="1" ht="16.5" customHeight="1" thickTop="1" x14ac:dyDescent="0.25">
      <c r="A2" s="149" t="s">
        <v>206</v>
      </c>
      <c r="B2" s="149"/>
      <c r="C2" s="149"/>
      <c r="D2" s="30">
        <f>IFERROR(INDEX('Scouting Data Dump'!$A$1:$A$2000, SMALL(INDEX(($D$1='Scouting Data Dump'!$B$1:$B$2000)*(MATCH(ROW('Scouting Data Dump'!$B$1:$B$2000), ROW('Scouting Data Dump'!$B$1:$B$2000)))+('Match Lookup'!$D$1&lt;&gt;'Scouting Data Dump'!$B$1:$B$2000)*1048577, 0, 0), ROW(A1))),0)</f>
        <v>1732</v>
      </c>
      <c r="E2" s="147" t="str">
        <f>IF(D2=0,"error",VLOOKUP(D2,'Pre Scouting'!$A$2:$G$100,2,FALSE))</f>
        <v>Hilltoppers</v>
      </c>
      <c r="F2" s="147"/>
      <c r="G2" s="147"/>
      <c r="H2" s="147"/>
    </row>
    <row r="3" spans="1:26" ht="16.5" customHeight="1" x14ac:dyDescent="0.25">
      <c r="A3" s="150"/>
      <c r="B3" s="150"/>
      <c r="C3" s="150"/>
      <c r="D3" s="31">
        <f>IFERROR(INDEX('Scouting Data Dump'!$A$1:$A$2000, SMALL(INDEX(($D$1='Scouting Data Dump'!$B$1:$B$2000)*(MATCH(ROW('Scouting Data Dump'!$B$1:$B$2000), ROW('Scouting Data Dump'!$B$1:$B$2000)))+('Match Lookup'!$D$1&lt;&gt;'Scouting Data Dump'!$B$1:$B$2000)*1048577, 0, 0), ROW(A2))),0)</f>
        <v>2338</v>
      </c>
      <c r="E3" s="148" t="str">
        <f>IF(D3=0,"error",VLOOKUP(D3,'Pre Scouting'!$A$2:$G$100,2,FALSE))</f>
        <v>Gear It Forward</v>
      </c>
      <c r="F3" s="148"/>
      <c r="G3" s="148"/>
      <c r="H3" s="148"/>
    </row>
    <row r="4" spans="1:26" ht="16.5" customHeight="1" x14ac:dyDescent="0.25">
      <c r="A4" s="150"/>
      <c r="B4" s="150"/>
      <c r="C4" s="150"/>
      <c r="D4" s="31">
        <f>IFERROR(INDEX('Scouting Data Dump'!$A$1:$A$2000, SMALL(INDEX(($D$1='Scouting Data Dump'!$B$1:$B$2000)*(MATCH(ROW('Scouting Data Dump'!$B$1:$B$2000), ROW('Scouting Data Dump'!$B$1:$B$2000)))+('Match Lookup'!$D$1&lt;&gt;'Scouting Data Dump'!$B$1:$B$2000)*1048577, 0, 0), ROW(A3))),0)</f>
        <v>2151</v>
      </c>
      <c r="E4" s="148" t="str">
        <f>IF(D4=0,"error",VLOOKUP(D4,'Pre Scouting'!$A$2:$G$100,2,FALSE))</f>
        <v>Monty Pythons</v>
      </c>
      <c r="F4" s="148"/>
      <c r="G4" s="148"/>
      <c r="H4" s="148"/>
    </row>
    <row r="5" spans="1:26" ht="16.5" customHeight="1" x14ac:dyDescent="0.25">
      <c r="A5" s="150"/>
      <c r="B5" s="150"/>
      <c r="C5" s="150"/>
      <c r="D5" s="31">
        <f>IFERROR(INDEX('Scouting Data Dump'!$A$1:$A$2000, SMALL(INDEX(($D$1='Scouting Data Dump'!$B$1:$B$2000)*(MATCH(ROW('Scouting Data Dump'!$B$1:$B$2000), ROW('Scouting Data Dump'!$B$1:$B$2000)))+('Match Lookup'!$D$1&lt;&gt;'Scouting Data Dump'!$B$1:$B$2000)*1048577, 0, 0), ROW(A4))),0)</f>
        <v>5125</v>
      </c>
      <c r="E5" s="148" t="str">
        <f>IF(D5=0,"error",VLOOKUP(D5,'Pre Scouting'!$A$2:$G$100,2,FALSE))</f>
        <v>Hawks on the Horizon</v>
      </c>
      <c r="F5" s="148"/>
      <c r="G5" s="148"/>
      <c r="H5" s="148"/>
    </row>
    <row r="6" spans="1:26" ht="16.5" customHeight="1" x14ac:dyDescent="0.25">
      <c r="A6" s="150"/>
      <c r="B6" s="150"/>
      <c r="C6" s="150"/>
      <c r="D6" s="31">
        <f>IFERROR(INDEX('Scouting Data Dump'!$A$1:$A$2000, SMALL(INDEX(($D$1='Scouting Data Dump'!$B$1:$B$2000)*(MATCH(ROW('Scouting Data Dump'!$B$1:$B$2000), ROW('Scouting Data Dump'!$B$1:$B$2000)))+('Match Lookup'!$D$1&lt;&gt;'Scouting Data Dump'!$B$1:$B$2000)*1048577, 0, 0), ROW(A5))),0)</f>
        <v>4241</v>
      </c>
      <c r="E6" s="148" t="str">
        <f>IF(D6=0,"error",VLOOKUP(D6,'Pre Scouting'!$A$2:$G$100,2,FALSE))</f>
        <v>Joliet Cyborgs</v>
      </c>
      <c r="F6" s="148"/>
      <c r="G6" s="148"/>
      <c r="H6" s="148"/>
    </row>
    <row r="7" spans="1:26" s="20" customFormat="1" ht="16.5" customHeight="1" thickBot="1" x14ac:dyDescent="0.35">
      <c r="A7" s="151"/>
      <c r="B7" s="151"/>
      <c r="C7" s="151"/>
      <c r="D7" s="62">
        <f>IFERROR(INDEX('Scouting Data Dump'!$A$1:$A$2000, SMALL(INDEX(($D$1='Scouting Data Dump'!$B$1:$B$2000)*(MATCH(ROW('Scouting Data Dump'!$B$1:$B$2000), ROW('Scouting Data Dump'!$B$1:$B$2000)))+('Match Lookup'!$D$1&lt;&gt;'Scouting Data Dump'!$B$1:$B$2000)*1048577, 0, 0), ROW(A6))),0)</f>
        <v>3936</v>
      </c>
      <c r="E7" s="145" t="str">
        <f>IF(D7=0,"error",VLOOKUP(D7,'Pre Scouting'!$A$2:$G$100,2,FALSE))</f>
        <v>Michigan City Robotics</v>
      </c>
      <c r="F7" s="145"/>
      <c r="G7" s="145"/>
      <c r="H7" s="145"/>
    </row>
    <row r="8" spans="1:26" s="51" customFormat="1" ht="31.5" customHeight="1" thickTop="1" thickBot="1" x14ac:dyDescent="0.25">
      <c r="A8" s="49" t="s">
        <v>12</v>
      </c>
      <c r="B8" s="50" t="s">
        <v>127</v>
      </c>
      <c r="C8" s="50" t="s">
        <v>195</v>
      </c>
      <c r="D8" s="50" t="s">
        <v>128</v>
      </c>
      <c r="E8" s="50" t="s">
        <v>196</v>
      </c>
      <c r="F8" s="50" t="s">
        <v>129</v>
      </c>
      <c r="G8" s="50" t="s">
        <v>197</v>
      </c>
      <c r="H8" s="50" t="s">
        <v>167</v>
      </c>
      <c r="I8" s="50" t="s">
        <v>136</v>
      </c>
      <c r="J8" s="50" t="s">
        <v>137</v>
      </c>
      <c r="K8" s="50" t="s">
        <v>138</v>
      </c>
      <c r="L8" s="50" t="s">
        <v>139</v>
      </c>
      <c r="M8" s="50" t="s">
        <v>140</v>
      </c>
      <c r="N8" s="50" t="s">
        <v>141</v>
      </c>
      <c r="O8" s="51" t="s">
        <v>168</v>
      </c>
      <c r="P8" s="51" t="s">
        <v>153</v>
      </c>
      <c r="Q8" s="51" t="s">
        <v>154</v>
      </c>
      <c r="R8" s="51" t="s">
        <v>155</v>
      </c>
      <c r="S8" s="51" t="s">
        <v>156</v>
      </c>
      <c r="T8" s="51" t="s">
        <v>157</v>
      </c>
      <c r="U8" s="51" t="s">
        <v>158</v>
      </c>
      <c r="V8" s="51" t="s">
        <v>166</v>
      </c>
      <c r="W8" s="51" t="s">
        <v>159</v>
      </c>
      <c r="X8" s="51" t="s">
        <v>192</v>
      </c>
      <c r="Y8" s="51" t="s">
        <v>194</v>
      </c>
      <c r="Z8" s="51" t="s">
        <v>193</v>
      </c>
    </row>
    <row r="9" spans="1:26" ht="15.75" thickTop="1" x14ac:dyDescent="0.25">
      <c r="A9" s="55">
        <f>D2</f>
        <v>1732</v>
      </c>
      <c r="B9" s="60">
        <f>IFERROR(INDEX('Scouting Data Dump'!$D$1:$D$2000, SMALL(INDEX(($D$1='Scouting Data Dump'!$B$1:$B$2000)*(MATCH(ROW('Scouting Data Dump'!$B$1:$B$2000), ROW('Scouting Data Dump'!$B$1:$B$2000)))+('Match Lookup'!$D$1&lt;&gt;'Scouting Data Dump'!$B$1:$B$2000)*1048577, 0, 0), ROW($A1))),0)</f>
        <v>2</v>
      </c>
      <c r="C9" s="60">
        <f>IFERROR(INDEX('Scouting Data Dump'!$C$1:$C$2000, SMALL(INDEX(($D$1='Scouting Data Dump'!$B$1:$B$2000)*(MATCH(ROW('Scouting Data Dump'!$B$1:$B$2000), ROW('Scouting Data Dump'!$B$1:$B$2000)))+('Match Lookup'!$D$1&lt;&gt;'Scouting Data Dump'!$B$1:$B$2000)*1048577, 0, 0), ROW($A1))),0)</f>
        <v>3</v>
      </c>
      <c r="D9" s="60">
        <f>IFERROR(INDEX('Scouting Data Dump'!$F$1:$F$2000, SMALL(INDEX(($D$1='Scouting Data Dump'!$B$1:$B$2000)*(MATCH(ROW('Scouting Data Dump'!$B$1:$B$2000), ROW('Scouting Data Dump'!$B$1:$B$2000)))+('Match Lookup'!$D$1&lt;&gt;'Scouting Data Dump'!$B$1:$B$2000)*1048577, 0, 0), ROW($A1))),0)</f>
        <v>0</v>
      </c>
      <c r="E9" s="60">
        <f>IFERROR(INDEX('Scouting Data Dump'!$E$1:$E$2000, SMALL(INDEX(($D$1='Scouting Data Dump'!$B$1:$B$2000)*(MATCH(ROW('Scouting Data Dump'!$B$1:$B$2000), ROW('Scouting Data Dump'!$B$1:$B$2000)))+('Match Lookup'!$D$1&lt;&gt;'Scouting Data Dump'!$B$1:$B$2000)*1048577, 0, 0), ROW($A1))),0)</f>
        <v>3</v>
      </c>
      <c r="F9" s="60">
        <f>IFERROR(INDEX('Scouting Data Dump'!$H$1:$H$2000, SMALL(INDEX(($D$1='Scouting Data Dump'!$B$1:$B$2000)*(MATCH(ROW('Scouting Data Dump'!$B$1:$B$2000), ROW('Scouting Data Dump'!$B$1:$B$2000)))+('Match Lookup'!$D$1&lt;&gt;'Scouting Data Dump'!$B$1:$B$2000)*1048577, 0, 0), ROW($A1))),0)</f>
        <v>0</v>
      </c>
      <c r="G9" s="60">
        <f>IFERROR(INDEX('Scouting Data Dump'!$G$1:$G$2000, SMALL(INDEX(($D$1='Scouting Data Dump'!$B$1:$B$2000)*(MATCH(ROW('Scouting Data Dump'!$B$1:$B$2000), ROW('Scouting Data Dump'!$B$1:$B$2000)))+('Match Lookup'!$D$1&lt;&gt;'Scouting Data Dump'!$B$1:$B$2000)*1048577, 0, 0), ROW($A1))),0)</f>
        <v>3</v>
      </c>
      <c r="H9" s="60">
        <f>IFERROR(INDEX('Scouting Data Dump'!I$1:I$2000, SMALL(INDEX(($D$1='Scouting Data Dump'!$B$1:$B$2000)*(MATCH(ROW('Scouting Data Dump'!$B$1:$B$2000), ROW('Scouting Data Dump'!$B$1:$B$2000)))+('Match Lookup'!$D$1&lt;&gt;'Scouting Data Dump'!$B$1:$B$2000)*1048577, 0, 0), ROW($A1))),0)</f>
        <v>2</v>
      </c>
      <c r="I9" s="60">
        <f>IFERROR(INDEX('Scouting Data Dump'!J$1:J$2000, SMALL(INDEX(($D$1='Scouting Data Dump'!$B$1:$B$2000)*(MATCH(ROW('Scouting Data Dump'!$B$1:$B$2000), ROW('Scouting Data Dump'!$B$1:$B$2000)))+('Match Lookup'!$D$1&lt;&gt;'Scouting Data Dump'!$B$1:$B$2000)*1048577, 0, 0), ROW($A1))),0)</f>
        <v>3</v>
      </c>
      <c r="J9" s="60">
        <f>IFERROR(INDEX('Scouting Data Dump'!K$1:K$2000, SMALL(INDEX(($D$1='Scouting Data Dump'!$B$1:$B$2000)*(MATCH(ROW('Scouting Data Dump'!$B$1:$B$2000), ROW('Scouting Data Dump'!$B$1:$B$2000)))+('Match Lookup'!$D$1&lt;&gt;'Scouting Data Dump'!$B$1:$B$2000)*1048577, 0, 0), ROW($A1))),0)</f>
        <v>2</v>
      </c>
      <c r="K9" s="60">
        <f>IFERROR(INDEX('Scouting Data Dump'!L$1:L$2000, SMALL(INDEX(($D$1='Scouting Data Dump'!$B$1:$B$2000)*(MATCH(ROW('Scouting Data Dump'!$B$1:$B$2000), ROW('Scouting Data Dump'!$B$1:$B$2000)))+('Match Lookup'!$D$1&lt;&gt;'Scouting Data Dump'!$B$1:$B$2000)*1048577, 0, 0), ROW($A1))),0)</f>
        <v>0</v>
      </c>
      <c r="L9" s="60">
        <f>IFERROR(INDEX('Scouting Data Dump'!M$1:M$2000, SMALL(INDEX(($D$1='Scouting Data Dump'!$B$1:$B$2000)*(MATCH(ROW('Scouting Data Dump'!$B$1:$B$2000), ROW('Scouting Data Dump'!$B$1:$B$2000)))+('Match Lookup'!$D$1&lt;&gt;'Scouting Data Dump'!$B$1:$B$2000)*1048577, 0, 0), ROW($A1))),0)</f>
        <v>3</v>
      </c>
      <c r="M9" s="60">
        <f>IFERROR(INDEX('Scouting Data Dump'!N$1:N$2000, SMALL(INDEX(($D$1='Scouting Data Dump'!$B$1:$B$2000)*(MATCH(ROW('Scouting Data Dump'!$B$1:$B$2000), ROW('Scouting Data Dump'!$B$1:$B$2000)))+('Match Lookup'!$D$1&lt;&gt;'Scouting Data Dump'!$B$1:$B$2000)*1048577, 0, 0), ROW($A1))),0)</f>
        <v>1</v>
      </c>
      <c r="N9" s="60">
        <f>IFERROR(INDEX('Scouting Data Dump'!O$1:O$2000, SMALL(INDEX(($D$1='Scouting Data Dump'!$B$1:$B$2000)*(MATCH(ROW('Scouting Data Dump'!$B$1:$B$2000), ROW('Scouting Data Dump'!$B$1:$B$2000)))+('Match Lookup'!$D$1&lt;&gt;'Scouting Data Dump'!$B$1:$B$2000)*1048577, 0, 0), ROW($A1))),0)</f>
        <v>2</v>
      </c>
      <c r="O9" s="60">
        <f>IFERROR(INDEX('Scouting Data Dump'!P$1:P$2000, SMALL(INDEX(($D$1='Scouting Data Dump'!$B$1:$B$2000)*(MATCH(ROW('Scouting Data Dump'!$B$1:$B$2000), ROW('Scouting Data Dump'!$B$1:$B$2000)))+('Match Lookup'!$D$1&lt;&gt;'Scouting Data Dump'!$B$1:$B$2000)*1048577, 0, 0), ROW($A1))),0)</f>
        <v>2</v>
      </c>
      <c r="P9" s="60">
        <f>IFERROR(INDEX('Scouting Data Dump'!Q$1:Q$2000, SMALL(INDEX(($D$1='Scouting Data Dump'!$B$1:$B$2000)*(MATCH(ROW('Scouting Data Dump'!$B$1:$B$2000), ROW('Scouting Data Dump'!$B$1:$B$2000)))+('Match Lookup'!$D$1&lt;&gt;'Scouting Data Dump'!$B$1:$B$2000)*1048577, 0, 0), ROW($A1))),0)</f>
        <v>0</v>
      </c>
      <c r="Q9" s="60">
        <f>IFERROR(INDEX('Scouting Data Dump'!R$1:R$2000, SMALL(INDEX(($D$1='Scouting Data Dump'!$B$1:$B$2000)*(MATCH(ROW('Scouting Data Dump'!$B$1:$B$2000), ROW('Scouting Data Dump'!$B$1:$B$2000)))+('Match Lookup'!$D$1&lt;&gt;'Scouting Data Dump'!$B$1:$B$2000)*1048577, 0, 0), ROW($A1))),0)</f>
        <v>3</v>
      </c>
      <c r="R9" s="60">
        <f>IFERROR(INDEX('Scouting Data Dump'!S$1:S$2000, SMALL(INDEX(($D$1='Scouting Data Dump'!$B$1:$B$2000)*(MATCH(ROW('Scouting Data Dump'!$B$1:$B$2000), ROW('Scouting Data Dump'!$B$1:$B$2000)))+('Match Lookup'!$D$1&lt;&gt;'Scouting Data Dump'!$B$1:$B$2000)*1048577, 0, 0), ROW($A1))),0)</f>
        <v>3</v>
      </c>
      <c r="S9" s="60">
        <f>IFERROR(INDEX('Scouting Data Dump'!T$1:T$2000, SMALL(INDEX(($D$1='Scouting Data Dump'!$B$1:$B$2000)*(MATCH(ROW('Scouting Data Dump'!$B$1:$B$2000), ROW('Scouting Data Dump'!$B$1:$B$2000)))+('Match Lookup'!$D$1&lt;&gt;'Scouting Data Dump'!$B$1:$B$2000)*1048577, 0, 0), ROW($A1))),0)</f>
        <v>1</v>
      </c>
      <c r="T9" s="60">
        <f>IFERROR(INDEX('Scouting Data Dump'!U$1:U$2000, SMALL(INDEX(($D$1='Scouting Data Dump'!$B$1:$B$2000)*(MATCH(ROW('Scouting Data Dump'!$B$1:$B$2000), ROW('Scouting Data Dump'!$B$1:$B$2000)))+('Match Lookup'!$D$1&lt;&gt;'Scouting Data Dump'!$B$1:$B$2000)*1048577, 0, 0), ROW($A1))),0)</f>
        <v>0</v>
      </c>
      <c r="U9" s="60">
        <f>IFERROR(INDEX('Scouting Data Dump'!V$1:V$2000, SMALL(INDEX(($D$1='Scouting Data Dump'!$B$1:$B$2000)*(MATCH(ROW('Scouting Data Dump'!$B$1:$B$2000), ROW('Scouting Data Dump'!$B$1:$B$2000)))+('Match Lookup'!$D$1&lt;&gt;'Scouting Data Dump'!$B$1:$B$2000)*1048577, 0, 0), ROW($A1))),0)</f>
        <v>0</v>
      </c>
      <c r="V9" s="60">
        <f>IFERROR(INDEX('Scouting Data Dump'!W$1:W$2000, SMALL(INDEX(($D$1='Scouting Data Dump'!$B$1:$B$2000)*(MATCH(ROW('Scouting Data Dump'!$B$1:$B$2000), ROW('Scouting Data Dump'!$B$1:$B$2000)))+('Match Lookup'!$D$1&lt;&gt;'Scouting Data Dump'!$B$1:$B$2000)*1048577, 0, 0), ROW($A1))),0)</f>
        <v>2</v>
      </c>
      <c r="W9" s="60">
        <f>IFERROR(INDEX('Scouting Data Dump'!X$1:X$2000, SMALL(INDEX(($D$1='Scouting Data Dump'!$B$1:$B$2000)*(MATCH(ROW('Scouting Data Dump'!$B$1:$B$2000), ROW('Scouting Data Dump'!$B$1:$B$2000)))+('Match Lookup'!$D$1&lt;&gt;'Scouting Data Dump'!$B$1:$B$2000)*1048577, 0, 0), ROW($A1))),0)</f>
        <v>2</v>
      </c>
      <c r="X9" s="60">
        <f>IFERROR(INDEX('Scouting Data Dump'!Y$1:Y$2000, SMALL(INDEX(($D$1='Scouting Data Dump'!$B$1:$B$2000)*(MATCH(ROW('Scouting Data Dump'!$B$1:$B$2000), ROW('Scouting Data Dump'!$B$1:$B$2000)))+('Match Lookup'!$D$1&lt;&gt;'Scouting Data Dump'!$B$1:$B$2000)*1048577, 0, 0), ROW($A1))),0)</f>
        <v>3</v>
      </c>
      <c r="Y9" s="60">
        <f>IFERROR(INDEX('Scouting Data Dump'!Z$1:Z$2000, SMALL(INDEX(($D$1='Scouting Data Dump'!$B$1:$B$2000)*(MATCH(ROW('Scouting Data Dump'!$B$1:$B$2000), ROW('Scouting Data Dump'!$B$1:$B$2000)))+('Match Lookup'!$D$1&lt;&gt;'Scouting Data Dump'!$B$1:$B$2000)*1048577, 0, 0), ROW($A1))),0)</f>
        <v>2</v>
      </c>
      <c r="Z9" s="60">
        <f>IFERROR(INDEX('Scouting Data Dump'!AA$1:AA$2000, SMALL(INDEX(($D$1='Scouting Data Dump'!$B$1:$B$2000)*(MATCH(ROW('Scouting Data Dump'!$B$1:$B$2000), ROW('Scouting Data Dump'!$B$1:$B$2000)))+('Match Lookup'!$D$1&lt;&gt;'Scouting Data Dump'!$B$1:$B$2000)*1048577, 0, 0), ROW($A1))),0)</f>
        <v>1</v>
      </c>
    </row>
    <row r="10" spans="1:26" x14ac:dyDescent="0.25">
      <c r="A10" s="55">
        <f t="shared" ref="A10:A14" si="0">D3</f>
        <v>2338</v>
      </c>
      <c r="B10" s="60">
        <f>IFERROR(INDEX('Scouting Data Dump'!$D$1:$D$2000, SMALL(INDEX(($D$1='Scouting Data Dump'!$B$1:$B$2000)*(MATCH(ROW('Scouting Data Dump'!$B$1:$B$2000), ROW('Scouting Data Dump'!$B$1:$B$2000)))+('Match Lookup'!$D$1&lt;&gt;'Scouting Data Dump'!$B$1:$B$2000)*1048577, 0, 0), ROW(#REF!))),0)</f>
        <v>0</v>
      </c>
      <c r="C10" s="60">
        <f>IFERROR(INDEX('Scouting Data Dump'!$C$1:$C$2000, SMALL(INDEX(($D$1='Scouting Data Dump'!$B$1:$B$2000)*(MATCH(ROW('Scouting Data Dump'!$B$1:$B$2000), ROW('Scouting Data Dump'!$B$1:$B$2000)))+('Match Lookup'!$D$1&lt;&gt;'Scouting Data Dump'!$B$1:$B$2000)*1048577, 0, 0), ROW(#REF!))),0)</f>
        <v>0</v>
      </c>
      <c r="D10" s="60">
        <f>IFERROR(INDEX('Scouting Data Dump'!$F$1:$F$2000, SMALL(INDEX(($D$1='Scouting Data Dump'!$B$1:$B$2000)*(MATCH(ROW('Scouting Data Dump'!$B$1:$B$2000), ROW('Scouting Data Dump'!$B$1:$B$2000)))+('Match Lookup'!$D$1&lt;&gt;'Scouting Data Dump'!$B$1:$B$2000)*1048577, 0, 0), ROW(#REF!))),0)</f>
        <v>0</v>
      </c>
      <c r="E10" s="60">
        <f>IFERROR(INDEX('Scouting Data Dump'!$E$1:$E$2000, SMALL(INDEX(($D$1='Scouting Data Dump'!$B$1:$B$2000)*(MATCH(ROW('Scouting Data Dump'!$B$1:$B$2000), ROW('Scouting Data Dump'!$B$1:$B$2000)))+('Match Lookup'!$D$1&lt;&gt;'Scouting Data Dump'!$B$1:$B$2000)*1048577, 0, 0), ROW(#REF!))),0)</f>
        <v>0</v>
      </c>
      <c r="F10" s="60">
        <f>IFERROR(INDEX('Scouting Data Dump'!$H$1:$H$2000, SMALL(INDEX(($D$1='Scouting Data Dump'!$B$1:$B$2000)*(MATCH(ROW('Scouting Data Dump'!$B$1:$B$2000), ROW('Scouting Data Dump'!$B$1:$B$2000)))+('Match Lookup'!$D$1&lt;&gt;'Scouting Data Dump'!$B$1:$B$2000)*1048577, 0, 0), ROW(#REF!))),0)</f>
        <v>0</v>
      </c>
      <c r="G10" s="60">
        <f>IFERROR(INDEX('Scouting Data Dump'!$G$1:$G$2000, SMALL(INDEX(($D$1='Scouting Data Dump'!$B$1:$B$2000)*(MATCH(ROW('Scouting Data Dump'!$B$1:$B$2000), ROW('Scouting Data Dump'!$B$1:$B$2000)))+('Match Lookup'!$D$1&lt;&gt;'Scouting Data Dump'!$B$1:$B$2000)*1048577, 0, 0), ROW(#REF!))),0)</f>
        <v>0</v>
      </c>
      <c r="H10" s="60">
        <f>IFERROR(INDEX('Scouting Data Dump'!I$1:I$2000, SMALL(INDEX(($D$1='Scouting Data Dump'!$B$1:$B$2000)*(MATCH(ROW('Scouting Data Dump'!$B$1:$B$2000), ROW('Scouting Data Dump'!$B$1:$B$2000)))+('Match Lookup'!$D$1&lt;&gt;'Scouting Data Dump'!$B$1:$B$2000)*1048577, 0, 0), ROW(#REF!))),0)</f>
        <v>0</v>
      </c>
      <c r="I10" s="60">
        <f>IFERROR(INDEX('Scouting Data Dump'!J$1:J$2000, SMALL(INDEX(($D$1='Scouting Data Dump'!$B$1:$B$2000)*(MATCH(ROW('Scouting Data Dump'!$B$1:$B$2000), ROW('Scouting Data Dump'!$B$1:$B$2000)))+('Match Lookup'!$D$1&lt;&gt;'Scouting Data Dump'!$B$1:$B$2000)*1048577, 0, 0), ROW(#REF!))),0)</f>
        <v>0</v>
      </c>
      <c r="J10" s="60">
        <f>IFERROR(INDEX('Scouting Data Dump'!K$1:K$2000, SMALL(INDEX(($D$1='Scouting Data Dump'!$B$1:$B$2000)*(MATCH(ROW('Scouting Data Dump'!$B$1:$B$2000), ROW('Scouting Data Dump'!$B$1:$B$2000)))+('Match Lookup'!$D$1&lt;&gt;'Scouting Data Dump'!$B$1:$B$2000)*1048577, 0, 0), ROW(#REF!))),0)</f>
        <v>0</v>
      </c>
      <c r="K10" s="60">
        <f>IFERROR(INDEX('Scouting Data Dump'!L$1:L$2000, SMALL(INDEX(($D$1='Scouting Data Dump'!$B$1:$B$2000)*(MATCH(ROW('Scouting Data Dump'!$B$1:$B$2000), ROW('Scouting Data Dump'!$B$1:$B$2000)))+('Match Lookup'!$D$1&lt;&gt;'Scouting Data Dump'!$B$1:$B$2000)*1048577, 0, 0), ROW(#REF!))),0)</f>
        <v>0</v>
      </c>
      <c r="L10" s="60">
        <f>IFERROR(INDEX('Scouting Data Dump'!M$1:M$2000, SMALL(INDEX(($D$1='Scouting Data Dump'!$B$1:$B$2000)*(MATCH(ROW('Scouting Data Dump'!$B$1:$B$2000), ROW('Scouting Data Dump'!$B$1:$B$2000)))+('Match Lookup'!$D$1&lt;&gt;'Scouting Data Dump'!$B$1:$B$2000)*1048577, 0, 0), ROW(#REF!))),0)</f>
        <v>0</v>
      </c>
      <c r="M10" s="60">
        <f>IFERROR(INDEX('Scouting Data Dump'!N$1:N$2000, SMALL(INDEX(($D$1='Scouting Data Dump'!$B$1:$B$2000)*(MATCH(ROW('Scouting Data Dump'!$B$1:$B$2000), ROW('Scouting Data Dump'!$B$1:$B$2000)))+('Match Lookup'!$D$1&lt;&gt;'Scouting Data Dump'!$B$1:$B$2000)*1048577, 0, 0), ROW(#REF!))),0)</f>
        <v>0</v>
      </c>
      <c r="N10" s="60">
        <f>IFERROR(INDEX('Scouting Data Dump'!O$1:O$2000, SMALL(INDEX(($D$1='Scouting Data Dump'!$B$1:$B$2000)*(MATCH(ROW('Scouting Data Dump'!$B$1:$B$2000), ROW('Scouting Data Dump'!$B$1:$B$2000)))+('Match Lookup'!$D$1&lt;&gt;'Scouting Data Dump'!$B$1:$B$2000)*1048577, 0, 0), ROW(#REF!))),0)</f>
        <v>0</v>
      </c>
      <c r="O10" s="60">
        <f>IFERROR(INDEX('Scouting Data Dump'!P$1:P$2000, SMALL(INDEX(($D$1='Scouting Data Dump'!$B$1:$B$2000)*(MATCH(ROW('Scouting Data Dump'!$B$1:$B$2000), ROW('Scouting Data Dump'!$B$1:$B$2000)))+('Match Lookup'!$D$1&lt;&gt;'Scouting Data Dump'!$B$1:$B$2000)*1048577, 0, 0), ROW(#REF!))),0)</f>
        <v>0</v>
      </c>
      <c r="P10" s="60">
        <f>IFERROR(INDEX('Scouting Data Dump'!Q$1:Q$2000, SMALL(INDEX(($D$1='Scouting Data Dump'!$B$1:$B$2000)*(MATCH(ROW('Scouting Data Dump'!$B$1:$B$2000), ROW('Scouting Data Dump'!$B$1:$B$2000)))+('Match Lookup'!$D$1&lt;&gt;'Scouting Data Dump'!$B$1:$B$2000)*1048577, 0, 0), ROW(#REF!))),0)</f>
        <v>0</v>
      </c>
      <c r="Q10" s="60">
        <f>IFERROR(INDEX('Scouting Data Dump'!R$1:R$2000, SMALL(INDEX(($D$1='Scouting Data Dump'!$B$1:$B$2000)*(MATCH(ROW('Scouting Data Dump'!$B$1:$B$2000), ROW('Scouting Data Dump'!$B$1:$B$2000)))+('Match Lookup'!$D$1&lt;&gt;'Scouting Data Dump'!$B$1:$B$2000)*1048577, 0, 0), ROW(#REF!))),0)</f>
        <v>0</v>
      </c>
      <c r="R10" s="60">
        <f>IFERROR(INDEX('Scouting Data Dump'!S$1:S$2000, SMALL(INDEX(($D$1='Scouting Data Dump'!$B$1:$B$2000)*(MATCH(ROW('Scouting Data Dump'!$B$1:$B$2000), ROW('Scouting Data Dump'!$B$1:$B$2000)))+('Match Lookup'!$D$1&lt;&gt;'Scouting Data Dump'!$B$1:$B$2000)*1048577, 0, 0), ROW(#REF!))),0)</f>
        <v>0</v>
      </c>
      <c r="S10" s="60">
        <f>IFERROR(INDEX('Scouting Data Dump'!T$1:T$2000, SMALL(INDEX(($D$1='Scouting Data Dump'!$B$1:$B$2000)*(MATCH(ROW('Scouting Data Dump'!$B$1:$B$2000), ROW('Scouting Data Dump'!$B$1:$B$2000)))+('Match Lookup'!$D$1&lt;&gt;'Scouting Data Dump'!$B$1:$B$2000)*1048577, 0, 0), ROW(#REF!))),0)</f>
        <v>0</v>
      </c>
      <c r="T10" s="60">
        <f>IFERROR(INDEX('Scouting Data Dump'!U$1:U$2000, SMALL(INDEX(($D$1='Scouting Data Dump'!$B$1:$B$2000)*(MATCH(ROW('Scouting Data Dump'!$B$1:$B$2000), ROW('Scouting Data Dump'!$B$1:$B$2000)))+('Match Lookup'!$D$1&lt;&gt;'Scouting Data Dump'!$B$1:$B$2000)*1048577, 0, 0), ROW(#REF!))),0)</f>
        <v>0</v>
      </c>
      <c r="U10" s="60">
        <f>IFERROR(INDEX('Scouting Data Dump'!V$1:V$2000, SMALL(INDEX(($D$1='Scouting Data Dump'!$B$1:$B$2000)*(MATCH(ROW('Scouting Data Dump'!$B$1:$B$2000), ROW('Scouting Data Dump'!$B$1:$B$2000)))+('Match Lookup'!$D$1&lt;&gt;'Scouting Data Dump'!$B$1:$B$2000)*1048577, 0, 0), ROW(#REF!))),0)</f>
        <v>0</v>
      </c>
      <c r="V10" s="60">
        <f>IFERROR(INDEX('Scouting Data Dump'!W$1:W$2000, SMALL(INDEX(($D$1='Scouting Data Dump'!$B$1:$B$2000)*(MATCH(ROW('Scouting Data Dump'!$B$1:$B$2000), ROW('Scouting Data Dump'!$B$1:$B$2000)))+('Match Lookup'!$D$1&lt;&gt;'Scouting Data Dump'!$B$1:$B$2000)*1048577, 0, 0), ROW(#REF!))),0)</f>
        <v>0</v>
      </c>
      <c r="W10" s="60">
        <f>IFERROR(INDEX('Scouting Data Dump'!X$1:X$2000, SMALL(INDEX(($D$1='Scouting Data Dump'!$B$1:$B$2000)*(MATCH(ROW('Scouting Data Dump'!$B$1:$B$2000), ROW('Scouting Data Dump'!$B$1:$B$2000)))+('Match Lookup'!$D$1&lt;&gt;'Scouting Data Dump'!$B$1:$B$2000)*1048577, 0, 0), ROW(#REF!))),0)</f>
        <v>0</v>
      </c>
      <c r="X10" s="60">
        <f>IFERROR(INDEX('Scouting Data Dump'!Y$1:Y$2000, SMALL(INDEX(($D$1='Scouting Data Dump'!$B$1:$B$2000)*(MATCH(ROW('Scouting Data Dump'!$B$1:$B$2000), ROW('Scouting Data Dump'!$B$1:$B$2000)))+('Match Lookup'!$D$1&lt;&gt;'Scouting Data Dump'!$B$1:$B$2000)*1048577, 0, 0), ROW(#REF!))),0)</f>
        <v>0</v>
      </c>
      <c r="Y10" s="60">
        <f>IFERROR(INDEX('Scouting Data Dump'!Z$1:Z$2000, SMALL(INDEX(($D$1='Scouting Data Dump'!$B$1:$B$2000)*(MATCH(ROW('Scouting Data Dump'!$B$1:$B$2000), ROW('Scouting Data Dump'!$B$1:$B$2000)))+('Match Lookup'!$D$1&lt;&gt;'Scouting Data Dump'!$B$1:$B$2000)*1048577, 0, 0), ROW(#REF!))),0)</f>
        <v>0</v>
      </c>
      <c r="Z10" s="60">
        <f>IFERROR(INDEX('Scouting Data Dump'!AA$1:AA$2000, SMALL(INDEX(($D$1='Scouting Data Dump'!$B$1:$B$2000)*(MATCH(ROW('Scouting Data Dump'!$B$1:$B$2000), ROW('Scouting Data Dump'!$B$1:$B$2000)))+('Match Lookup'!$D$1&lt;&gt;'Scouting Data Dump'!$B$1:$B$2000)*1048577, 0, 0), ROW(#REF!))),0)</f>
        <v>0</v>
      </c>
    </row>
    <row r="11" spans="1:26" x14ac:dyDescent="0.25">
      <c r="A11" s="55">
        <f t="shared" si="0"/>
        <v>2151</v>
      </c>
      <c r="B11" s="60">
        <f>IFERROR(INDEX('Scouting Data Dump'!$D$1:$D$2000, SMALL(INDEX(($D$1='Scouting Data Dump'!$B$1:$B$2000)*(MATCH(ROW('Scouting Data Dump'!$B$1:$B$2000), ROW('Scouting Data Dump'!$B$1:$B$2000)))+('Match Lookup'!$D$1&lt;&gt;'Scouting Data Dump'!$B$1:$B$2000)*1048577, 0, 0), ROW($A2))),0)</f>
        <v>2</v>
      </c>
      <c r="C11" s="60">
        <f>IFERROR(INDEX('Scouting Data Dump'!$C$1:$C$2000, SMALL(INDEX(($D$1='Scouting Data Dump'!$B$1:$B$2000)*(MATCH(ROW('Scouting Data Dump'!$B$1:$B$2000), ROW('Scouting Data Dump'!$B$1:$B$2000)))+('Match Lookup'!$D$1&lt;&gt;'Scouting Data Dump'!$B$1:$B$2000)*1048577, 0, 0), ROW($A2))),0)</f>
        <v>0</v>
      </c>
      <c r="D11" s="60">
        <f>IFERROR(INDEX('Scouting Data Dump'!$F$1:$F$2000, SMALL(INDEX(($D$1='Scouting Data Dump'!$B$1:$B$2000)*(MATCH(ROW('Scouting Data Dump'!$B$1:$B$2000), ROW('Scouting Data Dump'!$B$1:$B$2000)))+('Match Lookup'!$D$1&lt;&gt;'Scouting Data Dump'!$B$1:$B$2000)*1048577, 0, 0), ROW($A2))),0)</f>
        <v>2</v>
      </c>
      <c r="E11" s="60">
        <f>IFERROR(INDEX('Scouting Data Dump'!$E$1:$E$2000, SMALL(INDEX(($D$1='Scouting Data Dump'!$B$1:$B$2000)*(MATCH(ROW('Scouting Data Dump'!$B$1:$B$2000), ROW('Scouting Data Dump'!$B$1:$B$2000)))+('Match Lookup'!$D$1&lt;&gt;'Scouting Data Dump'!$B$1:$B$2000)*1048577, 0, 0), ROW($A2))),0)</f>
        <v>0</v>
      </c>
      <c r="F11" s="60">
        <f>IFERROR(INDEX('Scouting Data Dump'!$H$1:$H$2000, SMALL(INDEX(($D$1='Scouting Data Dump'!$B$1:$B$2000)*(MATCH(ROW('Scouting Data Dump'!$B$1:$B$2000), ROW('Scouting Data Dump'!$B$1:$B$2000)))+('Match Lookup'!$D$1&lt;&gt;'Scouting Data Dump'!$B$1:$B$2000)*1048577, 0, 0), ROW($A2))),0)</f>
        <v>1</v>
      </c>
      <c r="G11" s="60">
        <f>IFERROR(INDEX('Scouting Data Dump'!$G$1:$G$2000, SMALL(INDEX(($D$1='Scouting Data Dump'!$B$1:$B$2000)*(MATCH(ROW('Scouting Data Dump'!$B$1:$B$2000), ROW('Scouting Data Dump'!$B$1:$B$2000)))+('Match Lookup'!$D$1&lt;&gt;'Scouting Data Dump'!$B$1:$B$2000)*1048577, 0, 0), ROW($A2))),0)</f>
        <v>1</v>
      </c>
      <c r="H11" s="60">
        <f>IFERROR(INDEX('Scouting Data Dump'!I$1:I$2000, SMALL(INDEX(($D$1='Scouting Data Dump'!$B$1:$B$2000)*(MATCH(ROW('Scouting Data Dump'!$B$1:$B$2000), ROW('Scouting Data Dump'!$B$1:$B$2000)))+('Match Lookup'!$D$1&lt;&gt;'Scouting Data Dump'!$B$1:$B$2000)*1048577, 0, 0), ROW($A2))),0)</f>
        <v>0</v>
      </c>
      <c r="I11" s="60">
        <f>IFERROR(INDEX('Scouting Data Dump'!J$1:J$2000, SMALL(INDEX(($D$1='Scouting Data Dump'!$B$1:$B$2000)*(MATCH(ROW('Scouting Data Dump'!$B$1:$B$2000), ROW('Scouting Data Dump'!$B$1:$B$2000)))+('Match Lookup'!$D$1&lt;&gt;'Scouting Data Dump'!$B$1:$B$2000)*1048577, 0, 0), ROW($A2))),0)</f>
        <v>1</v>
      </c>
      <c r="J11" s="60">
        <f>IFERROR(INDEX('Scouting Data Dump'!K$1:K$2000, SMALL(INDEX(($D$1='Scouting Data Dump'!$B$1:$B$2000)*(MATCH(ROW('Scouting Data Dump'!$B$1:$B$2000), ROW('Scouting Data Dump'!$B$1:$B$2000)))+('Match Lookup'!$D$1&lt;&gt;'Scouting Data Dump'!$B$1:$B$2000)*1048577, 0, 0), ROW($A2))),0)</f>
        <v>0</v>
      </c>
      <c r="K11" s="60">
        <f>IFERROR(INDEX('Scouting Data Dump'!L$1:L$2000, SMALL(INDEX(($D$1='Scouting Data Dump'!$B$1:$B$2000)*(MATCH(ROW('Scouting Data Dump'!$B$1:$B$2000), ROW('Scouting Data Dump'!$B$1:$B$2000)))+('Match Lookup'!$D$1&lt;&gt;'Scouting Data Dump'!$B$1:$B$2000)*1048577, 0, 0), ROW($A2))),0)</f>
        <v>2</v>
      </c>
      <c r="L11" s="60">
        <f>IFERROR(INDEX('Scouting Data Dump'!M$1:M$2000, SMALL(INDEX(($D$1='Scouting Data Dump'!$B$1:$B$2000)*(MATCH(ROW('Scouting Data Dump'!$B$1:$B$2000), ROW('Scouting Data Dump'!$B$1:$B$2000)))+('Match Lookup'!$D$1&lt;&gt;'Scouting Data Dump'!$B$1:$B$2000)*1048577, 0, 0), ROW($A2))),0)</f>
        <v>0</v>
      </c>
      <c r="M11" s="60">
        <f>IFERROR(INDEX('Scouting Data Dump'!N$1:N$2000, SMALL(INDEX(($D$1='Scouting Data Dump'!$B$1:$B$2000)*(MATCH(ROW('Scouting Data Dump'!$B$1:$B$2000), ROW('Scouting Data Dump'!$B$1:$B$2000)))+('Match Lookup'!$D$1&lt;&gt;'Scouting Data Dump'!$B$1:$B$2000)*1048577, 0, 0), ROW($A2))),0)</f>
        <v>1</v>
      </c>
      <c r="N11" s="60">
        <f>IFERROR(INDEX('Scouting Data Dump'!O$1:O$2000, SMALL(INDEX(($D$1='Scouting Data Dump'!$B$1:$B$2000)*(MATCH(ROW('Scouting Data Dump'!$B$1:$B$2000), ROW('Scouting Data Dump'!$B$1:$B$2000)))+('Match Lookup'!$D$1&lt;&gt;'Scouting Data Dump'!$B$1:$B$2000)*1048577, 0, 0), ROW($A2))),0)</f>
        <v>2</v>
      </c>
      <c r="O11" s="60">
        <f>IFERROR(INDEX('Scouting Data Dump'!P$1:P$2000, SMALL(INDEX(($D$1='Scouting Data Dump'!$B$1:$B$2000)*(MATCH(ROW('Scouting Data Dump'!$B$1:$B$2000), ROW('Scouting Data Dump'!$B$1:$B$2000)))+('Match Lookup'!$D$1&lt;&gt;'Scouting Data Dump'!$B$1:$B$2000)*1048577, 0, 0), ROW($A2))),0)</f>
        <v>0</v>
      </c>
      <c r="P11" s="60">
        <f>IFERROR(INDEX('Scouting Data Dump'!Q$1:Q$2000, SMALL(INDEX(($D$1='Scouting Data Dump'!$B$1:$B$2000)*(MATCH(ROW('Scouting Data Dump'!$B$1:$B$2000), ROW('Scouting Data Dump'!$B$1:$B$2000)))+('Match Lookup'!$D$1&lt;&gt;'Scouting Data Dump'!$B$1:$B$2000)*1048577, 0, 0), ROW($A2))),0)</f>
        <v>0</v>
      </c>
      <c r="Q11" s="60">
        <f>IFERROR(INDEX('Scouting Data Dump'!R$1:R$2000, SMALL(INDEX(($D$1='Scouting Data Dump'!$B$1:$B$2000)*(MATCH(ROW('Scouting Data Dump'!$B$1:$B$2000), ROW('Scouting Data Dump'!$B$1:$B$2000)))+('Match Lookup'!$D$1&lt;&gt;'Scouting Data Dump'!$B$1:$B$2000)*1048577, 0, 0), ROW($A2))),0)</f>
        <v>1</v>
      </c>
      <c r="R11" s="60">
        <f>IFERROR(INDEX('Scouting Data Dump'!S$1:S$2000, SMALL(INDEX(($D$1='Scouting Data Dump'!$B$1:$B$2000)*(MATCH(ROW('Scouting Data Dump'!$B$1:$B$2000), ROW('Scouting Data Dump'!$B$1:$B$2000)))+('Match Lookup'!$D$1&lt;&gt;'Scouting Data Dump'!$B$1:$B$2000)*1048577, 0, 0), ROW($A2))),0)</f>
        <v>1</v>
      </c>
      <c r="S11" s="60">
        <f>IFERROR(INDEX('Scouting Data Dump'!T$1:T$2000, SMALL(INDEX(($D$1='Scouting Data Dump'!$B$1:$B$2000)*(MATCH(ROW('Scouting Data Dump'!$B$1:$B$2000), ROW('Scouting Data Dump'!$B$1:$B$2000)))+('Match Lookup'!$D$1&lt;&gt;'Scouting Data Dump'!$B$1:$B$2000)*1048577, 0, 0), ROW($A2))),0)</f>
        <v>3</v>
      </c>
      <c r="T11" s="60">
        <f>IFERROR(INDEX('Scouting Data Dump'!U$1:U$2000, SMALL(INDEX(($D$1='Scouting Data Dump'!$B$1:$B$2000)*(MATCH(ROW('Scouting Data Dump'!$B$1:$B$2000), ROW('Scouting Data Dump'!$B$1:$B$2000)))+('Match Lookup'!$D$1&lt;&gt;'Scouting Data Dump'!$B$1:$B$2000)*1048577, 0, 0), ROW($A2))),0)</f>
        <v>3</v>
      </c>
      <c r="U11" s="60">
        <f>IFERROR(INDEX('Scouting Data Dump'!V$1:V$2000, SMALL(INDEX(($D$1='Scouting Data Dump'!$B$1:$B$2000)*(MATCH(ROW('Scouting Data Dump'!$B$1:$B$2000), ROW('Scouting Data Dump'!$B$1:$B$2000)))+('Match Lookup'!$D$1&lt;&gt;'Scouting Data Dump'!$B$1:$B$2000)*1048577, 0, 0), ROW($A2))),0)</f>
        <v>1</v>
      </c>
      <c r="V11" s="60">
        <f>IFERROR(INDEX('Scouting Data Dump'!W$1:W$2000, SMALL(INDEX(($D$1='Scouting Data Dump'!$B$1:$B$2000)*(MATCH(ROW('Scouting Data Dump'!$B$1:$B$2000), ROW('Scouting Data Dump'!$B$1:$B$2000)))+('Match Lookup'!$D$1&lt;&gt;'Scouting Data Dump'!$B$1:$B$2000)*1048577, 0, 0), ROW($A2))),0)</f>
        <v>1</v>
      </c>
      <c r="W11" s="60">
        <f>IFERROR(INDEX('Scouting Data Dump'!X$1:X$2000, SMALL(INDEX(($D$1='Scouting Data Dump'!$B$1:$B$2000)*(MATCH(ROW('Scouting Data Dump'!$B$1:$B$2000), ROW('Scouting Data Dump'!$B$1:$B$2000)))+('Match Lookup'!$D$1&lt;&gt;'Scouting Data Dump'!$B$1:$B$2000)*1048577, 0, 0), ROW($A2))),0)</f>
        <v>1</v>
      </c>
      <c r="X11" s="60">
        <f>IFERROR(INDEX('Scouting Data Dump'!Y$1:Y$2000, SMALL(INDEX(($D$1='Scouting Data Dump'!$B$1:$B$2000)*(MATCH(ROW('Scouting Data Dump'!$B$1:$B$2000), ROW('Scouting Data Dump'!$B$1:$B$2000)))+('Match Lookup'!$D$1&lt;&gt;'Scouting Data Dump'!$B$1:$B$2000)*1048577, 0, 0), ROW($A2))),0)</f>
        <v>3</v>
      </c>
      <c r="Y11" s="60">
        <f>IFERROR(INDEX('Scouting Data Dump'!Z$1:Z$2000, SMALL(INDEX(($D$1='Scouting Data Dump'!$B$1:$B$2000)*(MATCH(ROW('Scouting Data Dump'!$B$1:$B$2000), ROW('Scouting Data Dump'!$B$1:$B$2000)))+('Match Lookup'!$D$1&lt;&gt;'Scouting Data Dump'!$B$1:$B$2000)*1048577, 0, 0), ROW($A2))),0)</f>
        <v>1</v>
      </c>
      <c r="Z11" s="60">
        <f>IFERROR(INDEX('Scouting Data Dump'!AA$1:AA$2000, SMALL(INDEX(($D$1='Scouting Data Dump'!$B$1:$B$2000)*(MATCH(ROW('Scouting Data Dump'!$B$1:$B$2000), ROW('Scouting Data Dump'!$B$1:$B$2000)))+('Match Lookup'!$D$1&lt;&gt;'Scouting Data Dump'!$B$1:$B$2000)*1048577, 0, 0), ROW($A2))),0)</f>
        <v>3</v>
      </c>
    </row>
    <row r="12" spans="1:26" x14ac:dyDescent="0.25">
      <c r="A12" s="55">
        <f t="shared" si="0"/>
        <v>5125</v>
      </c>
      <c r="B12" s="60">
        <f>IFERROR(INDEX('Scouting Data Dump'!$D$1:$D$2000, SMALL(INDEX(($D$1='Scouting Data Dump'!$B$1:$B$2000)*(MATCH(ROW('Scouting Data Dump'!$B$1:$B$2000), ROW('Scouting Data Dump'!$B$1:$B$2000)))+('Match Lookup'!$D$1&lt;&gt;'Scouting Data Dump'!$B$1:$B$2000)*1048577, 0, 0), ROW($A4))),0)</f>
        <v>1</v>
      </c>
      <c r="C12" s="60">
        <f>IFERROR(INDEX('Scouting Data Dump'!$C$1:$C$2000, SMALL(INDEX(($D$1='Scouting Data Dump'!$B$1:$B$2000)*(MATCH(ROW('Scouting Data Dump'!$B$1:$B$2000), ROW('Scouting Data Dump'!$B$1:$B$2000)))+('Match Lookup'!$D$1&lt;&gt;'Scouting Data Dump'!$B$1:$B$2000)*1048577, 0, 0), ROW($A4))),0)</f>
        <v>2</v>
      </c>
      <c r="D12" s="60">
        <f>IFERROR(INDEX('Scouting Data Dump'!$F$1:$F$2000, SMALL(INDEX(($D$1='Scouting Data Dump'!$B$1:$B$2000)*(MATCH(ROW('Scouting Data Dump'!$B$1:$B$2000), ROW('Scouting Data Dump'!$B$1:$B$2000)))+('Match Lookup'!$D$1&lt;&gt;'Scouting Data Dump'!$B$1:$B$2000)*1048577, 0, 0), ROW($A4))),0)</f>
        <v>0</v>
      </c>
      <c r="E12" s="60">
        <f>IFERROR(INDEX('Scouting Data Dump'!$E$1:$E$2000, SMALL(INDEX(($D$1='Scouting Data Dump'!$B$1:$B$2000)*(MATCH(ROW('Scouting Data Dump'!$B$1:$B$2000), ROW('Scouting Data Dump'!$B$1:$B$2000)))+('Match Lookup'!$D$1&lt;&gt;'Scouting Data Dump'!$B$1:$B$2000)*1048577, 0, 0), ROW($A4))),0)</f>
        <v>1</v>
      </c>
      <c r="F12" s="60">
        <f>IFERROR(INDEX('Scouting Data Dump'!$H$1:$H$2000, SMALL(INDEX(($D$1='Scouting Data Dump'!$B$1:$B$2000)*(MATCH(ROW('Scouting Data Dump'!$B$1:$B$2000), ROW('Scouting Data Dump'!$B$1:$B$2000)))+('Match Lookup'!$D$1&lt;&gt;'Scouting Data Dump'!$B$1:$B$2000)*1048577, 0, 0), ROW($A4))),0)</f>
        <v>0</v>
      </c>
      <c r="G12" s="60">
        <f>IFERROR(INDEX('Scouting Data Dump'!$G$1:$G$2000, SMALL(INDEX(($D$1='Scouting Data Dump'!$B$1:$B$2000)*(MATCH(ROW('Scouting Data Dump'!$B$1:$B$2000), ROW('Scouting Data Dump'!$B$1:$B$2000)))+('Match Lookup'!$D$1&lt;&gt;'Scouting Data Dump'!$B$1:$B$2000)*1048577, 0, 0), ROW($A4))),0)</f>
        <v>0</v>
      </c>
      <c r="H12" s="60">
        <f>IFERROR(INDEX('Scouting Data Dump'!I$1:I$2000, SMALL(INDEX(($D$1='Scouting Data Dump'!$B$1:$B$2000)*(MATCH(ROW('Scouting Data Dump'!$B$1:$B$2000), ROW('Scouting Data Dump'!$B$1:$B$2000)))+('Match Lookup'!$D$1&lt;&gt;'Scouting Data Dump'!$B$1:$B$2000)*1048577, 0, 0), ROW($A4))),0)</f>
        <v>1</v>
      </c>
      <c r="I12" s="60">
        <f>IFERROR(INDEX('Scouting Data Dump'!J$1:J$2000, SMALL(INDEX(($D$1='Scouting Data Dump'!$B$1:$B$2000)*(MATCH(ROW('Scouting Data Dump'!$B$1:$B$2000), ROW('Scouting Data Dump'!$B$1:$B$2000)))+('Match Lookup'!$D$1&lt;&gt;'Scouting Data Dump'!$B$1:$B$2000)*1048577, 0, 0), ROW($A4))),0)</f>
        <v>3</v>
      </c>
      <c r="J12" s="60">
        <f>IFERROR(INDEX('Scouting Data Dump'!K$1:K$2000, SMALL(INDEX(($D$1='Scouting Data Dump'!$B$1:$B$2000)*(MATCH(ROW('Scouting Data Dump'!$B$1:$B$2000), ROW('Scouting Data Dump'!$B$1:$B$2000)))+('Match Lookup'!$D$1&lt;&gt;'Scouting Data Dump'!$B$1:$B$2000)*1048577, 0, 0), ROW($A4))),0)</f>
        <v>0</v>
      </c>
      <c r="K12" s="60">
        <f>IFERROR(INDEX('Scouting Data Dump'!L$1:L$2000, SMALL(INDEX(($D$1='Scouting Data Dump'!$B$1:$B$2000)*(MATCH(ROW('Scouting Data Dump'!$B$1:$B$2000), ROW('Scouting Data Dump'!$B$1:$B$2000)))+('Match Lookup'!$D$1&lt;&gt;'Scouting Data Dump'!$B$1:$B$2000)*1048577, 0, 0), ROW($A4))),0)</f>
        <v>2</v>
      </c>
      <c r="L12" s="60">
        <f>IFERROR(INDEX('Scouting Data Dump'!M$1:M$2000, SMALL(INDEX(($D$1='Scouting Data Dump'!$B$1:$B$2000)*(MATCH(ROW('Scouting Data Dump'!$B$1:$B$2000), ROW('Scouting Data Dump'!$B$1:$B$2000)))+('Match Lookup'!$D$1&lt;&gt;'Scouting Data Dump'!$B$1:$B$2000)*1048577, 0, 0), ROW($A4))),0)</f>
        <v>2</v>
      </c>
      <c r="M12" s="60">
        <f>IFERROR(INDEX('Scouting Data Dump'!N$1:N$2000, SMALL(INDEX(($D$1='Scouting Data Dump'!$B$1:$B$2000)*(MATCH(ROW('Scouting Data Dump'!$B$1:$B$2000), ROW('Scouting Data Dump'!$B$1:$B$2000)))+('Match Lookup'!$D$1&lt;&gt;'Scouting Data Dump'!$B$1:$B$2000)*1048577, 0, 0), ROW($A4))),0)</f>
        <v>3</v>
      </c>
      <c r="N12" s="60">
        <f>IFERROR(INDEX('Scouting Data Dump'!O$1:O$2000, SMALL(INDEX(($D$1='Scouting Data Dump'!$B$1:$B$2000)*(MATCH(ROW('Scouting Data Dump'!$B$1:$B$2000), ROW('Scouting Data Dump'!$B$1:$B$2000)))+('Match Lookup'!$D$1&lt;&gt;'Scouting Data Dump'!$B$1:$B$2000)*1048577, 0, 0), ROW($A4))),0)</f>
        <v>3</v>
      </c>
      <c r="O12" s="60">
        <f>IFERROR(INDEX('Scouting Data Dump'!P$1:P$2000, SMALL(INDEX(($D$1='Scouting Data Dump'!$B$1:$B$2000)*(MATCH(ROW('Scouting Data Dump'!$B$1:$B$2000), ROW('Scouting Data Dump'!$B$1:$B$2000)))+('Match Lookup'!$D$1&lt;&gt;'Scouting Data Dump'!$B$1:$B$2000)*1048577, 0, 0), ROW($A4))),0)</f>
        <v>3</v>
      </c>
      <c r="P12" s="60">
        <f>IFERROR(INDEX('Scouting Data Dump'!Q$1:Q$2000, SMALL(INDEX(($D$1='Scouting Data Dump'!$B$1:$B$2000)*(MATCH(ROW('Scouting Data Dump'!$B$1:$B$2000), ROW('Scouting Data Dump'!$B$1:$B$2000)))+('Match Lookup'!$D$1&lt;&gt;'Scouting Data Dump'!$B$1:$B$2000)*1048577, 0, 0), ROW($A4))),0)</f>
        <v>0</v>
      </c>
      <c r="Q12" s="60">
        <f>IFERROR(INDEX('Scouting Data Dump'!R$1:R$2000, SMALL(INDEX(($D$1='Scouting Data Dump'!$B$1:$B$2000)*(MATCH(ROW('Scouting Data Dump'!$B$1:$B$2000), ROW('Scouting Data Dump'!$B$1:$B$2000)))+('Match Lookup'!$D$1&lt;&gt;'Scouting Data Dump'!$B$1:$B$2000)*1048577, 0, 0), ROW($A4))),0)</f>
        <v>0</v>
      </c>
      <c r="R12" s="60">
        <f>IFERROR(INDEX('Scouting Data Dump'!S$1:S$2000, SMALL(INDEX(($D$1='Scouting Data Dump'!$B$1:$B$2000)*(MATCH(ROW('Scouting Data Dump'!$B$1:$B$2000), ROW('Scouting Data Dump'!$B$1:$B$2000)))+('Match Lookup'!$D$1&lt;&gt;'Scouting Data Dump'!$B$1:$B$2000)*1048577, 0, 0), ROW($A4))),0)</f>
        <v>1</v>
      </c>
      <c r="S12" s="60">
        <f>IFERROR(INDEX('Scouting Data Dump'!T$1:T$2000, SMALL(INDEX(($D$1='Scouting Data Dump'!$B$1:$B$2000)*(MATCH(ROW('Scouting Data Dump'!$B$1:$B$2000), ROW('Scouting Data Dump'!$B$1:$B$2000)))+('Match Lookup'!$D$1&lt;&gt;'Scouting Data Dump'!$B$1:$B$2000)*1048577, 0, 0), ROW($A4))),0)</f>
        <v>0</v>
      </c>
      <c r="T12" s="60">
        <f>IFERROR(INDEX('Scouting Data Dump'!U$1:U$2000, SMALL(INDEX(($D$1='Scouting Data Dump'!$B$1:$B$2000)*(MATCH(ROW('Scouting Data Dump'!$B$1:$B$2000), ROW('Scouting Data Dump'!$B$1:$B$2000)))+('Match Lookup'!$D$1&lt;&gt;'Scouting Data Dump'!$B$1:$B$2000)*1048577, 0, 0), ROW($A4))),0)</f>
        <v>1</v>
      </c>
      <c r="U12" s="60">
        <f>IFERROR(INDEX('Scouting Data Dump'!V$1:V$2000, SMALL(INDEX(($D$1='Scouting Data Dump'!$B$1:$B$2000)*(MATCH(ROW('Scouting Data Dump'!$B$1:$B$2000), ROW('Scouting Data Dump'!$B$1:$B$2000)))+('Match Lookup'!$D$1&lt;&gt;'Scouting Data Dump'!$B$1:$B$2000)*1048577, 0, 0), ROW($A4))),0)</f>
        <v>2</v>
      </c>
      <c r="V12" s="60">
        <f>IFERROR(INDEX('Scouting Data Dump'!W$1:W$2000, SMALL(INDEX(($D$1='Scouting Data Dump'!$B$1:$B$2000)*(MATCH(ROW('Scouting Data Dump'!$B$1:$B$2000), ROW('Scouting Data Dump'!$B$1:$B$2000)))+('Match Lookup'!$D$1&lt;&gt;'Scouting Data Dump'!$B$1:$B$2000)*1048577, 0, 0), ROW($A4))),0)</f>
        <v>0</v>
      </c>
      <c r="W12" s="60">
        <f>IFERROR(INDEX('Scouting Data Dump'!X$1:X$2000, SMALL(INDEX(($D$1='Scouting Data Dump'!$B$1:$B$2000)*(MATCH(ROW('Scouting Data Dump'!$B$1:$B$2000), ROW('Scouting Data Dump'!$B$1:$B$2000)))+('Match Lookup'!$D$1&lt;&gt;'Scouting Data Dump'!$B$1:$B$2000)*1048577, 0, 0), ROW($A4))),0)</f>
        <v>1</v>
      </c>
      <c r="X12" s="60">
        <f>IFERROR(INDEX('Scouting Data Dump'!Y$1:Y$2000, SMALL(INDEX(($D$1='Scouting Data Dump'!$B$1:$B$2000)*(MATCH(ROW('Scouting Data Dump'!$B$1:$B$2000), ROW('Scouting Data Dump'!$B$1:$B$2000)))+('Match Lookup'!$D$1&lt;&gt;'Scouting Data Dump'!$B$1:$B$2000)*1048577, 0, 0), ROW($A4))),0)</f>
        <v>1</v>
      </c>
      <c r="Y12" s="60">
        <f>IFERROR(INDEX('Scouting Data Dump'!Z$1:Z$2000, SMALL(INDEX(($D$1='Scouting Data Dump'!$B$1:$B$2000)*(MATCH(ROW('Scouting Data Dump'!$B$1:$B$2000), ROW('Scouting Data Dump'!$B$1:$B$2000)))+('Match Lookup'!$D$1&lt;&gt;'Scouting Data Dump'!$B$1:$B$2000)*1048577, 0, 0), ROW($A4))),0)</f>
        <v>0</v>
      </c>
      <c r="Z12" s="60">
        <f>IFERROR(INDEX('Scouting Data Dump'!AA$1:AA$2000, SMALL(INDEX(($D$1='Scouting Data Dump'!$B$1:$B$2000)*(MATCH(ROW('Scouting Data Dump'!$B$1:$B$2000), ROW('Scouting Data Dump'!$B$1:$B$2000)))+('Match Lookup'!$D$1&lt;&gt;'Scouting Data Dump'!$B$1:$B$2000)*1048577, 0, 0), ROW($A4))),0)</f>
        <v>3</v>
      </c>
    </row>
    <row r="13" spans="1:26" x14ac:dyDescent="0.25">
      <c r="A13" s="55">
        <f t="shared" si="0"/>
        <v>4241</v>
      </c>
      <c r="B13" s="60">
        <f>IFERROR(INDEX('Scouting Data Dump'!$D$1:$D$2000, SMALL(INDEX(($D$1='Scouting Data Dump'!$B$1:$B$2000)*(MATCH(ROW('Scouting Data Dump'!$B$1:$B$2000), ROW('Scouting Data Dump'!$B$1:$B$2000)))+('Match Lookup'!$D$1&lt;&gt;'Scouting Data Dump'!$B$1:$B$2000)*1048577, 0, 0), ROW($A5))),0)</f>
        <v>0</v>
      </c>
      <c r="C13" s="60">
        <f>IFERROR(INDEX('Scouting Data Dump'!$C$1:$C$2000, SMALL(INDEX(($D$1='Scouting Data Dump'!$B$1:$B$2000)*(MATCH(ROW('Scouting Data Dump'!$B$1:$B$2000), ROW('Scouting Data Dump'!$B$1:$B$2000)))+('Match Lookup'!$D$1&lt;&gt;'Scouting Data Dump'!$B$1:$B$2000)*1048577, 0, 0), ROW($A5))),0)</f>
        <v>0</v>
      </c>
      <c r="D13" s="60">
        <f>IFERROR(INDEX('Scouting Data Dump'!$F$1:$F$2000, SMALL(INDEX(($D$1='Scouting Data Dump'!$B$1:$B$2000)*(MATCH(ROW('Scouting Data Dump'!$B$1:$B$2000), ROW('Scouting Data Dump'!$B$1:$B$2000)))+('Match Lookup'!$D$1&lt;&gt;'Scouting Data Dump'!$B$1:$B$2000)*1048577, 0, 0), ROW($A5))),0)</f>
        <v>1</v>
      </c>
      <c r="E13" s="60">
        <f>IFERROR(INDEX('Scouting Data Dump'!$E$1:$E$2000, SMALL(INDEX(($D$1='Scouting Data Dump'!$B$1:$B$2000)*(MATCH(ROW('Scouting Data Dump'!$B$1:$B$2000), ROW('Scouting Data Dump'!$B$1:$B$2000)))+('Match Lookup'!$D$1&lt;&gt;'Scouting Data Dump'!$B$1:$B$2000)*1048577, 0, 0), ROW($A5))),0)</f>
        <v>2</v>
      </c>
      <c r="F13" s="60">
        <f>IFERROR(INDEX('Scouting Data Dump'!$H$1:$H$2000, SMALL(INDEX(($D$1='Scouting Data Dump'!$B$1:$B$2000)*(MATCH(ROW('Scouting Data Dump'!$B$1:$B$2000), ROW('Scouting Data Dump'!$B$1:$B$2000)))+('Match Lookup'!$D$1&lt;&gt;'Scouting Data Dump'!$B$1:$B$2000)*1048577, 0, 0), ROW($A5))),0)</f>
        <v>0</v>
      </c>
      <c r="G13" s="60">
        <f>IFERROR(INDEX('Scouting Data Dump'!$G$1:$G$2000, SMALL(INDEX(($D$1='Scouting Data Dump'!$B$1:$B$2000)*(MATCH(ROW('Scouting Data Dump'!$B$1:$B$2000), ROW('Scouting Data Dump'!$B$1:$B$2000)))+('Match Lookup'!$D$1&lt;&gt;'Scouting Data Dump'!$B$1:$B$2000)*1048577, 0, 0), ROW($A5))),0)</f>
        <v>0</v>
      </c>
      <c r="H13" s="60">
        <f>IFERROR(INDEX('Scouting Data Dump'!I$1:I$2000, SMALL(INDEX(($D$1='Scouting Data Dump'!$B$1:$B$2000)*(MATCH(ROW('Scouting Data Dump'!$B$1:$B$2000), ROW('Scouting Data Dump'!$B$1:$B$2000)))+('Match Lookup'!$D$1&lt;&gt;'Scouting Data Dump'!$B$1:$B$2000)*1048577, 0, 0), ROW($A5))),0)</f>
        <v>1</v>
      </c>
      <c r="I13" s="60">
        <f>IFERROR(INDEX('Scouting Data Dump'!J$1:J$2000, SMALL(INDEX(($D$1='Scouting Data Dump'!$B$1:$B$2000)*(MATCH(ROW('Scouting Data Dump'!$B$1:$B$2000), ROW('Scouting Data Dump'!$B$1:$B$2000)))+('Match Lookup'!$D$1&lt;&gt;'Scouting Data Dump'!$B$1:$B$2000)*1048577, 0, 0), ROW($A5))),0)</f>
        <v>1</v>
      </c>
      <c r="J13" s="60">
        <f>IFERROR(INDEX('Scouting Data Dump'!K$1:K$2000, SMALL(INDEX(($D$1='Scouting Data Dump'!$B$1:$B$2000)*(MATCH(ROW('Scouting Data Dump'!$B$1:$B$2000), ROW('Scouting Data Dump'!$B$1:$B$2000)))+('Match Lookup'!$D$1&lt;&gt;'Scouting Data Dump'!$B$1:$B$2000)*1048577, 0, 0), ROW($A5))),0)</f>
        <v>0</v>
      </c>
      <c r="K13" s="60">
        <f>IFERROR(INDEX('Scouting Data Dump'!L$1:L$2000, SMALL(INDEX(($D$1='Scouting Data Dump'!$B$1:$B$2000)*(MATCH(ROW('Scouting Data Dump'!$B$1:$B$2000), ROW('Scouting Data Dump'!$B$1:$B$2000)))+('Match Lookup'!$D$1&lt;&gt;'Scouting Data Dump'!$B$1:$B$2000)*1048577, 0, 0), ROW($A5))),0)</f>
        <v>0</v>
      </c>
      <c r="L13" s="60">
        <f>IFERROR(INDEX('Scouting Data Dump'!M$1:M$2000, SMALL(INDEX(($D$1='Scouting Data Dump'!$B$1:$B$2000)*(MATCH(ROW('Scouting Data Dump'!$B$1:$B$2000), ROW('Scouting Data Dump'!$B$1:$B$2000)))+('Match Lookup'!$D$1&lt;&gt;'Scouting Data Dump'!$B$1:$B$2000)*1048577, 0, 0), ROW($A5))),0)</f>
        <v>2</v>
      </c>
      <c r="M13" s="60">
        <f>IFERROR(INDEX('Scouting Data Dump'!N$1:N$2000, SMALL(INDEX(($D$1='Scouting Data Dump'!$B$1:$B$2000)*(MATCH(ROW('Scouting Data Dump'!$B$1:$B$2000), ROW('Scouting Data Dump'!$B$1:$B$2000)))+('Match Lookup'!$D$1&lt;&gt;'Scouting Data Dump'!$B$1:$B$2000)*1048577, 0, 0), ROW($A5))),0)</f>
        <v>1</v>
      </c>
      <c r="N13" s="60">
        <f>IFERROR(INDEX('Scouting Data Dump'!O$1:O$2000, SMALL(INDEX(($D$1='Scouting Data Dump'!$B$1:$B$2000)*(MATCH(ROW('Scouting Data Dump'!$B$1:$B$2000), ROW('Scouting Data Dump'!$B$1:$B$2000)))+('Match Lookup'!$D$1&lt;&gt;'Scouting Data Dump'!$B$1:$B$2000)*1048577, 0, 0), ROW($A5))),0)</f>
        <v>2</v>
      </c>
      <c r="O13" s="60">
        <f>IFERROR(INDEX('Scouting Data Dump'!P$1:P$2000, SMALL(INDEX(($D$1='Scouting Data Dump'!$B$1:$B$2000)*(MATCH(ROW('Scouting Data Dump'!$B$1:$B$2000), ROW('Scouting Data Dump'!$B$1:$B$2000)))+('Match Lookup'!$D$1&lt;&gt;'Scouting Data Dump'!$B$1:$B$2000)*1048577, 0, 0), ROW($A5))),0)</f>
        <v>3</v>
      </c>
      <c r="P13" s="60">
        <f>IFERROR(INDEX('Scouting Data Dump'!Q$1:Q$2000, SMALL(INDEX(($D$1='Scouting Data Dump'!$B$1:$B$2000)*(MATCH(ROW('Scouting Data Dump'!$B$1:$B$2000), ROW('Scouting Data Dump'!$B$1:$B$2000)))+('Match Lookup'!$D$1&lt;&gt;'Scouting Data Dump'!$B$1:$B$2000)*1048577, 0, 0), ROW($A5))),0)</f>
        <v>2</v>
      </c>
      <c r="Q13" s="60">
        <f>IFERROR(INDEX('Scouting Data Dump'!R$1:R$2000, SMALL(INDEX(($D$1='Scouting Data Dump'!$B$1:$B$2000)*(MATCH(ROW('Scouting Data Dump'!$B$1:$B$2000), ROW('Scouting Data Dump'!$B$1:$B$2000)))+('Match Lookup'!$D$1&lt;&gt;'Scouting Data Dump'!$B$1:$B$2000)*1048577, 0, 0), ROW($A5))),0)</f>
        <v>2</v>
      </c>
      <c r="R13" s="60">
        <f>IFERROR(INDEX('Scouting Data Dump'!S$1:S$2000, SMALL(INDEX(($D$1='Scouting Data Dump'!$B$1:$B$2000)*(MATCH(ROW('Scouting Data Dump'!$B$1:$B$2000), ROW('Scouting Data Dump'!$B$1:$B$2000)))+('Match Lookup'!$D$1&lt;&gt;'Scouting Data Dump'!$B$1:$B$2000)*1048577, 0, 0), ROW($A5))),0)</f>
        <v>2</v>
      </c>
      <c r="S13" s="60">
        <f>IFERROR(INDEX('Scouting Data Dump'!T$1:T$2000, SMALL(INDEX(($D$1='Scouting Data Dump'!$B$1:$B$2000)*(MATCH(ROW('Scouting Data Dump'!$B$1:$B$2000), ROW('Scouting Data Dump'!$B$1:$B$2000)))+('Match Lookup'!$D$1&lt;&gt;'Scouting Data Dump'!$B$1:$B$2000)*1048577, 0, 0), ROW($A5))),0)</f>
        <v>3</v>
      </c>
      <c r="T13" s="60">
        <f>IFERROR(INDEX('Scouting Data Dump'!U$1:U$2000, SMALL(INDEX(($D$1='Scouting Data Dump'!$B$1:$B$2000)*(MATCH(ROW('Scouting Data Dump'!$B$1:$B$2000), ROW('Scouting Data Dump'!$B$1:$B$2000)))+('Match Lookup'!$D$1&lt;&gt;'Scouting Data Dump'!$B$1:$B$2000)*1048577, 0, 0), ROW($A5))),0)</f>
        <v>1</v>
      </c>
      <c r="U13" s="60">
        <f>IFERROR(INDEX('Scouting Data Dump'!V$1:V$2000, SMALL(INDEX(($D$1='Scouting Data Dump'!$B$1:$B$2000)*(MATCH(ROW('Scouting Data Dump'!$B$1:$B$2000), ROW('Scouting Data Dump'!$B$1:$B$2000)))+('Match Lookup'!$D$1&lt;&gt;'Scouting Data Dump'!$B$1:$B$2000)*1048577, 0, 0), ROW($A5))),0)</f>
        <v>2</v>
      </c>
      <c r="V13" s="60">
        <f>IFERROR(INDEX('Scouting Data Dump'!W$1:W$2000, SMALL(INDEX(($D$1='Scouting Data Dump'!$B$1:$B$2000)*(MATCH(ROW('Scouting Data Dump'!$B$1:$B$2000), ROW('Scouting Data Dump'!$B$1:$B$2000)))+('Match Lookup'!$D$1&lt;&gt;'Scouting Data Dump'!$B$1:$B$2000)*1048577, 0, 0), ROW($A5))),0)</f>
        <v>1</v>
      </c>
      <c r="W13" s="60">
        <f>IFERROR(INDEX('Scouting Data Dump'!X$1:X$2000, SMALL(INDEX(($D$1='Scouting Data Dump'!$B$1:$B$2000)*(MATCH(ROW('Scouting Data Dump'!$B$1:$B$2000), ROW('Scouting Data Dump'!$B$1:$B$2000)))+('Match Lookup'!$D$1&lt;&gt;'Scouting Data Dump'!$B$1:$B$2000)*1048577, 0, 0), ROW($A5))),0)</f>
        <v>2</v>
      </c>
      <c r="X13" s="60">
        <f>IFERROR(INDEX('Scouting Data Dump'!Y$1:Y$2000, SMALL(INDEX(($D$1='Scouting Data Dump'!$B$1:$B$2000)*(MATCH(ROW('Scouting Data Dump'!$B$1:$B$2000), ROW('Scouting Data Dump'!$B$1:$B$2000)))+('Match Lookup'!$D$1&lt;&gt;'Scouting Data Dump'!$B$1:$B$2000)*1048577, 0, 0), ROW($A5))),0)</f>
        <v>1</v>
      </c>
      <c r="Y13" s="60">
        <f>IFERROR(INDEX('Scouting Data Dump'!Z$1:Z$2000, SMALL(INDEX(($D$1='Scouting Data Dump'!$B$1:$B$2000)*(MATCH(ROW('Scouting Data Dump'!$B$1:$B$2000), ROW('Scouting Data Dump'!$B$1:$B$2000)))+('Match Lookup'!$D$1&lt;&gt;'Scouting Data Dump'!$B$1:$B$2000)*1048577, 0, 0), ROW($A5))),0)</f>
        <v>2</v>
      </c>
      <c r="Z13" s="60">
        <f>IFERROR(INDEX('Scouting Data Dump'!AA$1:AA$2000, SMALL(INDEX(($D$1='Scouting Data Dump'!$B$1:$B$2000)*(MATCH(ROW('Scouting Data Dump'!$B$1:$B$2000), ROW('Scouting Data Dump'!$B$1:$B$2000)))+('Match Lookup'!$D$1&lt;&gt;'Scouting Data Dump'!$B$1:$B$2000)*1048577, 0, 0), ROW($A5))),0)</f>
        <v>0</v>
      </c>
    </row>
    <row r="14" spans="1:26" x14ac:dyDescent="0.25">
      <c r="A14" s="55">
        <f t="shared" si="0"/>
        <v>3936</v>
      </c>
      <c r="B14" s="60">
        <f>IFERROR(INDEX('Scouting Data Dump'!$D$1:$D$2000, SMALL(INDEX(($D$1='Scouting Data Dump'!$B$1:$B$2000)*(MATCH(ROW('Scouting Data Dump'!$B$1:$B$2000), ROW('Scouting Data Dump'!$B$1:$B$2000)))+('Match Lookup'!$D$1&lt;&gt;'Scouting Data Dump'!$B$1:$B$2000)*1048577, 0, 0), ROW($A6))),0)</f>
        <v>1</v>
      </c>
      <c r="C14" s="60">
        <f>IFERROR(INDEX('Scouting Data Dump'!$C$1:$C$2000, SMALL(INDEX(($D$1='Scouting Data Dump'!$B$1:$B$2000)*(MATCH(ROW('Scouting Data Dump'!$B$1:$B$2000), ROW('Scouting Data Dump'!$B$1:$B$2000)))+('Match Lookup'!$D$1&lt;&gt;'Scouting Data Dump'!$B$1:$B$2000)*1048577, 0, 0), ROW($A6))),0)</f>
        <v>2</v>
      </c>
      <c r="D14" s="60">
        <f>IFERROR(INDEX('Scouting Data Dump'!$F$1:$F$2000, SMALL(INDEX(($D$1='Scouting Data Dump'!$B$1:$B$2000)*(MATCH(ROW('Scouting Data Dump'!$B$1:$B$2000), ROW('Scouting Data Dump'!$B$1:$B$2000)))+('Match Lookup'!$D$1&lt;&gt;'Scouting Data Dump'!$B$1:$B$2000)*1048577, 0, 0), ROW($A6))),0)</f>
        <v>1</v>
      </c>
      <c r="E14" s="60">
        <f>IFERROR(INDEX('Scouting Data Dump'!$E$1:$E$2000, SMALL(INDEX(($D$1='Scouting Data Dump'!$B$1:$B$2000)*(MATCH(ROW('Scouting Data Dump'!$B$1:$B$2000), ROW('Scouting Data Dump'!$B$1:$B$2000)))+('Match Lookup'!$D$1&lt;&gt;'Scouting Data Dump'!$B$1:$B$2000)*1048577, 0, 0), ROW($A6))),0)</f>
        <v>1</v>
      </c>
      <c r="F14" s="60">
        <f>IFERROR(INDEX('Scouting Data Dump'!$H$1:$H$2000, SMALL(INDEX(($D$1='Scouting Data Dump'!$B$1:$B$2000)*(MATCH(ROW('Scouting Data Dump'!$B$1:$B$2000), ROW('Scouting Data Dump'!$B$1:$B$2000)))+('Match Lookup'!$D$1&lt;&gt;'Scouting Data Dump'!$B$1:$B$2000)*1048577, 0, 0), ROW($A6))),0)</f>
        <v>1</v>
      </c>
      <c r="G14" s="60">
        <f>IFERROR(INDEX('Scouting Data Dump'!$G$1:$G$2000, SMALL(INDEX(($D$1='Scouting Data Dump'!$B$1:$B$2000)*(MATCH(ROW('Scouting Data Dump'!$B$1:$B$2000), ROW('Scouting Data Dump'!$B$1:$B$2000)))+('Match Lookup'!$D$1&lt;&gt;'Scouting Data Dump'!$B$1:$B$2000)*1048577, 0, 0), ROW($A6))),0)</f>
        <v>1</v>
      </c>
      <c r="H14" s="60">
        <f>IFERROR(INDEX('Scouting Data Dump'!I$1:I$2000, SMALL(INDEX(($D$1='Scouting Data Dump'!$B$1:$B$2000)*(MATCH(ROW('Scouting Data Dump'!$B$1:$B$2000), ROW('Scouting Data Dump'!$B$1:$B$2000)))+('Match Lookup'!$D$1&lt;&gt;'Scouting Data Dump'!$B$1:$B$2000)*1048577, 0, 0), ROW($A6))),0)</f>
        <v>0</v>
      </c>
      <c r="I14" s="60">
        <f>IFERROR(INDEX('Scouting Data Dump'!J$1:J$2000, SMALL(INDEX(($D$1='Scouting Data Dump'!$B$1:$B$2000)*(MATCH(ROW('Scouting Data Dump'!$B$1:$B$2000), ROW('Scouting Data Dump'!$B$1:$B$2000)))+('Match Lookup'!$D$1&lt;&gt;'Scouting Data Dump'!$B$1:$B$2000)*1048577, 0, 0), ROW($A6))),0)</f>
        <v>0</v>
      </c>
      <c r="J14" s="60">
        <f>IFERROR(INDEX('Scouting Data Dump'!K$1:K$2000, SMALL(INDEX(($D$1='Scouting Data Dump'!$B$1:$B$2000)*(MATCH(ROW('Scouting Data Dump'!$B$1:$B$2000), ROW('Scouting Data Dump'!$B$1:$B$2000)))+('Match Lookup'!$D$1&lt;&gt;'Scouting Data Dump'!$B$1:$B$2000)*1048577, 0, 0), ROW($A6))),0)</f>
        <v>2</v>
      </c>
      <c r="K14" s="60">
        <f>IFERROR(INDEX('Scouting Data Dump'!L$1:L$2000, SMALL(INDEX(($D$1='Scouting Data Dump'!$B$1:$B$2000)*(MATCH(ROW('Scouting Data Dump'!$B$1:$B$2000), ROW('Scouting Data Dump'!$B$1:$B$2000)))+('Match Lookup'!$D$1&lt;&gt;'Scouting Data Dump'!$B$1:$B$2000)*1048577, 0, 0), ROW($A6))),0)</f>
        <v>3</v>
      </c>
      <c r="L14" s="60">
        <f>IFERROR(INDEX('Scouting Data Dump'!M$1:M$2000, SMALL(INDEX(($D$1='Scouting Data Dump'!$B$1:$B$2000)*(MATCH(ROW('Scouting Data Dump'!$B$1:$B$2000), ROW('Scouting Data Dump'!$B$1:$B$2000)))+('Match Lookup'!$D$1&lt;&gt;'Scouting Data Dump'!$B$1:$B$2000)*1048577, 0, 0), ROW($A6))),0)</f>
        <v>2</v>
      </c>
      <c r="M14" s="60">
        <f>IFERROR(INDEX('Scouting Data Dump'!N$1:N$2000, SMALL(INDEX(($D$1='Scouting Data Dump'!$B$1:$B$2000)*(MATCH(ROW('Scouting Data Dump'!$B$1:$B$2000), ROW('Scouting Data Dump'!$B$1:$B$2000)))+('Match Lookup'!$D$1&lt;&gt;'Scouting Data Dump'!$B$1:$B$2000)*1048577, 0, 0), ROW($A6))),0)</f>
        <v>0</v>
      </c>
      <c r="N14" s="60">
        <f>IFERROR(INDEX('Scouting Data Dump'!O$1:O$2000, SMALL(INDEX(($D$1='Scouting Data Dump'!$B$1:$B$2000)*(MATCH(ROW('Scouting Data Dump'!$B$1:$B$2000), ROW('Scouting Data Dump'!$B$1:$B$2000)))+('Match Lookup'!$D$1&lt;&gt;'Scouting Data Dump'!$B$1:$B$2000)*1048577, 0, 0), ROW($A6))),0)</f>
        <v>3</v>
      </c>
      <c r="O14" s="60">
        <f>IFERROR(INDEX('Scouting Data Dump'!P$1:P$2000, SMALL(INDEX(($D$1='Scouting Data Dump'!$B$1:$B$2000)*(MATCH(ROW('Scouting Data Dump'!$B$1:$B$2000), ROW('Scouting Data Dump'!$B$1:$B$2000)))+('Match Lookup'!$D$1&lt;&gt;'Scouting Data Dump'!$B$1:$B$2000)*1048577, 0, 0), ROW($A6))),0)</f>
        <v>0</v>
      </c>
      <c r="P14" s="60">
        <f>IFERROR(INDEX('Scouting Data Dump'!Q$1:Q$2000, SMALL(INDEX(($D$1='Scouting Data Dump'!$B$1:$B$2000)*(MATCH(ROW('Scouting Data Dump'!$B$1:$B$2000), ROW('Scouting Data Dump'!$B$1:$B$2000)))+('Match Lookup'!$D$1&lt;&gt;'Scouting Data Dump'!$B$1:$B$2000)*1048577, 0, 0), ROW($A6))),0)</f>
        <v>2</v>
      </c>
      <c r="Q14" s="60">
        <f>IFERROR(INDEX('Scouting Data Dump'!R$1:R$2000, SMALL(INDEX(($D$1='Scouting Data Dump'!$B$1:$B$2000)*(MATCH(ROW('Scouting Data Dump'!$B$1:$B$2000), ROW('Scouting Data Dump'!$B$1:$B$2000)))+('Match Lookup'!$D$1&lt;&gt;'Scouting Data Dump'!$B$1:$B$2000)*1048577, 0, 0), ROW($A6))),0)</f>
        <v>0</v>
      </c>
      <c r="R14" s="60">
        <f>IFERROR(INDEX('Scouting Data Dump'!S$1:S$2000, SMALL(INDEX(($D$1='Scouting Data Dump'!$B$1:$B$2000)*(MATCH(ROW('Scouting Data Dump'!$B$1:$B$2000), ROW('Scouting Data Dump'!$B$1:$B$2000)))+('Match Lookup'!$D$1&lt;&gt;'Scouting Data Dump'!$B$1:$B$2000)*1048577, 0, 0), ROW($A6))),0)</f>
        <v>2</v>
      </c>
      <c r="S14" s="60">
        <f>IFERROR(INDEX('Scouting Data Dump'!T$1:T$2000, SMALL(INDEX(($D$1='Scouting Data Dump'!$B$1:$B$2000)*(MATCH(ROW('Scouting Data Dump'!$B$1:$B$2000), ROW('Scouting Data Dump'!$B$1:$B$2000)))+('Match Lookup'!$D$1&lt;&gt;'Scouting Data Dump'!$B$1:$B$2000)*1048577, 0, 0), ROW($A6))),0)</f>
        <v>0</v>
      </c>
      <c r="T14" s="60">
        <f>IFERROR(INDEX('Scouting Data Dump'!U$1:U$2000, SMALL(INDEX(($D$1='Scouting Data Dump'!$B$1:$B$2000)*(MATCH(ROW('Scouting Data Dump'!$B$1:$B$2000), ROW('Scouting Data Dump'!$B$1:$B$2000)))+('Match Lookup'!$D$1&lt;&gt;'Scouting Data Dump'!$B$1:$B$2000)*1048577, 0, 0), ROW($A6))),0)</f>
        <v>3</v>
      </c>
      <c r="U14" s="60">
        <f>IFERROR(INDEX('Scouting Data Dump'!V$1:V$2000, SMALL(INDEX(($D$1='Scouting Data Dump'!$B$1:$B$2000)*(MATCH(ROW('Scouting Data Dump'!$B$1:$B$2000), ROW('Scouting Data Dump'!$B$1:$B$2000)))+('Match Lookup'!$D$1&lt;&gt;'Scouting Data Dump'!$B$1:$B$2000)*1048577, 0, 0), ROW($A6))),0)</f>
        <v>3</v>
      </c>
      <c r="V14" s="60">
        <f>IFERROR(INDEX('Scouting Data Dump'!W$1:W$2000, SMALL(INDEX(($D$1='Scouting Data Dump'!$B$1:$B$2000)*(MATCH(ROW('Scouting Data Dump'!$B$1:$B$2000), ROW('Scouting Data Dump'!$B$1:$B$2000)))+('Match Lookup'!$D$1&lt;&gt;'Scouting Data Dump'!$B$1:$B$2000)*1048577, 0, 0), ROW($A6))),0)</f>
        <v>1</v>
      </c>
      <c r="W14" s="60">
        <f>IFERROR(INDEX('Scouting Data Dump'!X$1:X$2000, SMALL(INDEX(($D$1='Scouting Data Dump'!$B$1:$B$2000)*(MATCH(ROW('Scouting Data Dump'!$B$1:$B$2000), ROW('Scouting Data Dump'!$B$1:$B$2000)))+('Match Lookup'!$D$1&lt;&gt;'Scouting Data Dump'!$B$1:$B$2000)*1048577, 0, 0), ROW($A6))),0)</f>
        <v>3</v>
      </c>
      <c r="X14" s="60">
        <f>IFERROR(INDEX('Scouting Data Dump'!Y$1:Y$2000, SMALL(INDEX(($D$1='Scouting Data Dump'!$B$1:$B$2000)*(MATCH(ROW('Scouting Data Dump'!$B$1:$B$2000), ROW('Scouting Data Dump'!$B$1:$B$2000)))+('Match Lookup'!$D$1&lt;&gt;'Scouting Data Dump'!$B$1:$B$2000)*1048577, 0, 0), ROW($A6))),0)</f>
        <v>0</v>
      </c>
      <c r="Y14" s="60">
        <f>IFERROR(INDEX('Scouting Data Dump'!Z$1:Z$2000, SMALL(INDEX(($D$1='Scouting Data Dump'!$B$1:$B$2000)*(MATCH(ROW('Scouting Data Dump'!$B$1:$B$2000), ROW('Scouting Data Dump'!$B$1:$B$2000)))+('Match Lookup'!$D$1&lt;&gt;'Scouting Data Dump'!$B$1:$B$2000)*1048577, 0, 0), ROW($A6))),0)</f>
        <v>3</v>
      </c>
      <c r="Z14" s="60">
        <f>IFERROR(INDEX('Scouting Data Dump'!AA$1:AA$2000, SMALL(INDEX(($D$1='Scouting Data Dump'!$B$1:$B$2000)*(MATCH(ROW('Scouting Data Dump'!$B$1:$B$2000), ROW('Scouting Data Dump'!$B$1:$B$2000)))+('Match Lookup'!$D$1&lt;&gt;'Scouting Data Dump'!$B$1:$B$2000)*1048577, 0, 0), ROW($A6))),0)</f>
        <v>2</v>
      </c>
    </row>
    <row r="15" spans="1:26" x14ac:dyDescent="0.25">
      <c r="A15" s="29"/>
      <c r="B15" s="56"/>
      <c r="C15" s="56"/>
      <c r="D15" s="57"/>
      <c r="E15" s="57"/>
      <c r="F15" s="57"/>
      <c r="G15" s="57"/>
      <c r="H15" s="57"/>
      <c r="I15" s="56"/>
      <c r="J15" s="57"/>
      <c r="K15" s="57"/>
      <c r="L15" s="57"/>
      <c r="M15" s="57"/>
      <c r="N15" s="57"/>
      <c r="O15" s="57"/>
      <c r="P15" s="57"/>
      <c r="Q15" s="57"/>
      <c r="R15" s="57"/>
      <c r="S15" s="57"/>
      <c r="T15" s="57"/>
      <c r="U15" s="57"/>
      <c r="V15" s="57"/>
      <c r="W15" s="57"/>
      <c r="X15" s="57"/>
    </row>
  </sheetData>
  <mergeCells count="8">
    <mergeCell ref="E7:H7"/>
    <mergeCell ref="A1:C1"/>
    <mergeCell ref="E2:H2"/>
    <mergeCell ref="E3:H3"/>
    <mergeCell ref="E4:H4"/>
    <mergeCell ref="E5:H5"/>
    <mergeCell ref="E6:H6"/>
    <mergeCell ref="A2:C7"/>
  </mergeCells>
  <conditionalFormatting sqref="D2:H7">
    <cfRule type="containsErrors" dxfId="3" priority="2">
      <formula>ISERROR(D2)</formula>
    </cfRule>
  </conditionalFormatting>
  <conditionalFormatting sqref="B15:X15 A9:Z14">
    <cfRule type="containsErrors" dxfId="2" priority="1">
      <formula>ISERROR(A9)</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I33"/>
  <sheetViews>
    <sheetView workbookViewId="0">
      <selection activeCell="D2" sqref="D2"/>
    </sheetView>
  </sheetViews>
  <sheetFormatPr defaultRowHeight="15" x14ac:dyDescent="0.25"/>
  <cols>
    <col min="9" max="9" width="9.140625" customWidth="1"/>
  </cols>
  <sheetData>
    <row r="1" spans="1:9" ht="20.25" thickBot="1" x14ac:dyDescent="0.35">
      <c r="A1" s="25"/>
      <c r="B1" s="25"/>
      <c r="C1" s="58" t="s">
        <v>82</v>
      </c>
      <c r="D1" s="24">
        <v>3</v>
      </c>
      <c r="E1" s="25"/>
      <c r="F1" s="25"/>
      <c r="G1" s="25"/>
      <c r="H1" s="25"/>
      <c r="I1" s="59" t="s">
        <v>200</v>
      </c>
    </row>
    <row r="2" spans="1:9" ht="16.5" thickTop="1" thickBot="1" x14ac:dyDescent="0.3">
      <c r="A2" s="63" t="s">
        <v>199</v>
      </c>
      <c r="B2" s="64">
        <f>VLOOKUP($D$1,'Match Schedule'!$A$1:$G$350,2,FALSE)</f>
        <v>1625</v>
      </c>
      <c r="C2" s="70" t="str">
        <f>CONCATENATE("MP: ",COUNTIF('Scouting Data Dump'!$A$1:$A$2300,'Alliance Lookup'!B2)," ")</f>
        <v xml:space="preserve">MP: 2 </v>
      </c>
      <c r="D2" s="75" t="s">
        <v>199</v>
      </c>
      <c r="E2" s="72">
        <f>VLOOKUP($D$1,'Match Schedule'!$A$1:$G$350,3,FALSE)</f>
        <v>3061</v>
      </c>
      <c r="F2" s="76" t="str">
        <f>CONCATENATE("MP: ",COUNTIF('Scouting Data Dump'!$A$1:$A$2300,'Alliance Lookup'!E2)," ")</f>
        <v xml:space="preserve">MP: 1 </v>
      </c>
      <c r="G2" s="63" t="s">
        <v>199</v>
      </c>
      <c r="H2" s="64">
        <f>VLOOKUP($D$1,'Match Schedule'!$A$1:$G$350,4,FALSE)</f>
        <v>1781</v>
      </c>
      <c r="I2" s="70" t="str">
        <f>CONCATENATE("MP: ",COUNTIF('Scouting Data Dump'!$A$1:$A$2300,'Alliance Lookup'!H2)," ")</f>
        <v xml:space="preserve">MP: 1 </v>
      </c>
    </row>
    <row r="3" spans="1:9" ht="30.75" customHeight="1" thickBot="1" x14ac:dyDescent="0.3">
      <c r="A3" s="67" t="str">
        <f>Config!$B$4</f>
        <v>Auto Tote Success</v>
      </c>
      <c r="B3" s="67" t="str">
        <f>Config!$B$6</f>
        <v>Auto Stack Success</v>
      </c>
      <c r="C3" s="67" t="str">
        <f>Config!$B$8</f>
        <v>Auto Can Success</v>
      </c>
      <c r="D3" s="77" t="str">
        <f>Config!$B$4</f>
        <v>Auto Tote Success</v>
      </c>
      <c r="E3" s="73" t="str">
        <f>Config!$B$6</f>
        <v>Auto Stack Success</v>
      </c>
      <c r="F3" s="78" t="str">
        <f>Config!$B$8</f>
        <v>Auto Can Success</v>
      </c>
      <c r="G3" s="67" t="str">
        <f>Config!$B$4</f>
        <v>Auto Tote Success</v>
      </c>
      <c r="H3" s="67" t="str">
        <f>Config!$B$6</f>
        <v>Auto Stack Success</v>
      </c>
      <c r="I3" s="67" t="str">
        <f>Config!$B$8</f>
        <v>Auto Can Success</v>
      </c>
    </row>
    <row r="4" spans="1:9" x14ac:dyDescent="0.25">
      <c r="A4" s="61">
        <f ca="1">SUMIF('Scouting Data Dump'!$A$1:$AA$2300,'Alliance Lookup'!B2,'Scouting Data Dump'!$D$1:$D$2300)</f>
        <v>3</v>
      </c>
      <c r="B4" s="61">
        <f ca="1">SUMIF('Scouting Data Dump'!$A$1:$AA$2300,'Alliance Lookup'!B2,'Scouting Data Dump'!$F$1:$F$2300)</f>
        <v>3</v>
      </c>
      <c r="C4" s="61">
        <f ca="1">SUMIF('Scouting Data Dump'!$A$1:$AA$2300,'Alliance Lookup'!B2,'Scouting Data Dump'!$H$1:$H$2300)</f>
        <v>5</v>
      </c>
      <c r="D4" s="79">
        <f ca="1">SUMIF('Scouting Data Dump'!$A$1:$AA$2300,'Alliance Lookup'!E2,'Scouting Data Dump'!$D$1:$D$2300)</f>
        <v>3</v>
      </c>
      <c r="E4" s="74">
        <f ca="1">SUMIF('Scouting Data Dump'!$A$1:$AA$2300,'Alliance Lookup'!E2,'Scouting Data Dump'!$F$1:$F$2300)</f>
        <v>3</v>
      </c>
      <c r="F4" s="80">
        <f ca="1">SUMIF('Scouting Data Dump'!$A$1:$AA$2300,'Alliance Lookup'!E2,'Scouting Data Dump'!$H$1:$H$2300)</f>
        <v>2</v>
      </c>
      <c r="G4" s="61">
        <f ca="1">SUMIF('Scouting Data Dump'!$A$1:$AA$2300,'Alliance Lookup'!H2,'Scouting Data Dump'!$D$1:$D$2300)</f>
        <v>0</v>
      </c>
      <c r="H4" s="61">
        <f ca="1">SUMIF('Scouting Data Dump'!$A$1:$AA$2300,'Alliance Lookup'!H2,'Scouting Data Dump'!$F$1:$F$2300)</f>
        <v>2</v>
      </c>
      <c r="I4" s="61">
        <f ca="1">SUMIF('Scouting Data Dump'!$A$1:$AA$2300,'Alliance Lookup'!H2,'Scouting Data Dump'!$H$1:$H$2300)</f>
        <v>1</v>
      </c>
    </row>
    <row r="5" spans="1:9" ht="15.75" thickBot="1" x14ac:dyDescent="0.3">
      <c r="A5" s="10">
        <f ca="1">A4/COUNTIF('Scouting Data Dump'!$A$1:$A$2300,'Alliance Lookup'!B2)</f>
        <v>1.5</v>
      </c>
      <c r="B5" s="10">
        <f ca="1">B4/COUNTIF('Scouting Data Dump'!$A$1:$A$2300,'Alliance Lookup'!B2)</f>
        <v>1.5</v>
      </c>
      <c r="C5" s="10">
        <f ca="1">C4/COUNTIF('Scouting Data Dump'!$A$1:$A$2300,'Alliance Lookup'!B2)</f>
        <v>2.5</v>
      </c>
      <c r="D5" s="81">
        <f ca="1">D4/COUNTIF('Scouting Data Dump'!$A$1:$A$2300,'Alliance Lookup'!E2)</f>
        <v>3</v>
      </c>
      <c r="E5" s="4">
        <f ca="1">E4/COUNTIF('Scouting Data Dump'!$A$1:$A$2300,'Alliance Lookup'!E2)</f>
        <v>3</v>
      </c>
      <c r="F5" s="82">
        <f ca="1">F4/COUNTIF('Scouting Data Dump'!$A$1:$A$2300,'Alliance Lookup'!E2)</f>
        <v>2</v>
      </c>
      <c r="G5" s="10">
        <f ca="1">G4/COUNTIF('Scouting Data Dump'!$A$1:$A$2300,'Alliance Lookup'!H2)</f>
        <v>0</v>
      </c>
      <c r="H5" s="10">
        <f ca="1">H4/COUNTIF('Scouting Data Dump'!$A$1:$A$2300,'Alliance Lookup'!H2)</f>
        <v>2</v>
      </c>
      <c r="I5" s="10">
        <f ca="1">I4/COUNTIF('Scouting Data Dump'!$A$1:$A$2300,'Alliance Lookup'!H2)</f>
        <v>1</v>
      </c>
    </row>
    <row r="6" spans="1:9" ht="15.75" thickBot="1" x14ac:dyDescent="0.3">
      <c r="A6" s="68" t="str">
        <f>Config!$B$11</f>
        <v>Tele Tote 1</v>
      </c>
      <c r="B6" s="68" t="str">
        <f>Config!$B$12</f>
        <v>Tele Tote 2</v>
      </c>
      <c r="C6" s="68" t="str">
        <f>Config!$B$13</f>
        <v>Tele Tote 3</v>
      </c>
      <c r="D6" s="83" t="str">
        <f>Config!$B$11</f>
        <v>Tele Tote 1</v>
      </c>
      <c r="E6" s="68" t="str">
        <f>Config!$B$12</f>
        <v>Tele Tote 2</v>
      </c>
      <c r="F6" s="84" t="str">
        <f>Config!$B$13</f>
        <v>Tele Tote 3</v>
      </c>
      <c r="G6" s="68" t="str">
        <f>Config!$B$11</f>
        <v>Tele Tote 1</v>
      </c>
      <c r="H6" s="68" t="str">
        <f>Config!$B$12</f>
        <v>Tele Tote 2</v>
      </c>
      <c r="I6" s="68" t="str">
        <f>Config!$B$13</f>
        <v>Tele Tote 3</v>
      </c>
    </row>
    <row r="7" spans="1:9" x14ac:dyDescent="0.25">
      <c r="A7" s="61">
        <f ca="1">SUMIF('Scouting Data Dump'!$A$1:$AA$2300,'Alliance Lookup'!B2,'Scouting Data Dump'!$J$1:$J$2300)</f>
        <v>3</v>
      </c>
      <c r="B7" s="61">
        <f ca="1">SUMIF('Scouting Data Dump'!$A$1:$AA$2300,'Alliance Lookup'!B2,'Scouting Data Dump'!$K$1:$K$2300)</f>
        <v>3</v>
      </c>
      <c r="C7" s="61">
        <f ca="1">SUMIF('Scouting Data Dump'!$A$1:$AA$2300,'Alliance Lookup'!B2,'Scouting Data Dump'!$L$1:$L$2300)</f>
        <v>3</v>
      </c>
      <c r="D7" s="79">
        <f ca="1">SUMIF('Scouting Data Dump'!$A$1:$AA$2300,'Alliance Lookup'!E2,'Scouting Data Dump'!$J$1:$J$2300)</f>
        <v>1</v>
      </c>
      <c r="E7" s="74">
        <f ca="1">SUMIF('Scouting Data Dump'!$A$1:$AA$2300,'Alliance Lookup'!E2,'Scouting Data Dump'!$K$1:$K$2300)</f>
        <v>2</v>
      </c>
      <c r="F7" s="80">
        <f ca="1">SUMIF('Scouting Data Dump'!$A$1:$AA$2300,'Alliance Lookup'!E2,'Scouting Data Dump'!$L$1:$L$2300)</f>
        <v>0</v>
      </c>
      <c r="G7" s="61">
        <f ca="1">SUMIF('Scouting Data Dump'!$A$1:$AA$2300,'Alliance Lookup'!H2,'Scouting Data Dump'!$J$1:$J$2300)</f>
        <v>2</v>
      </c>
      <c r="H7" s="61">
        <f ca="1">SUMIF('Scouting Data Dump'!$A$1:$AA$2300,'Alliance Lookup'!H2,'Scouting Data Dump'!$K$1:$K$2300)</f>
        <v>3</v>
      </c>
      <c r="I7" s="61">
        <f ca="1">SUMIF('Scouting Data Dump'!$A$1:$AA$2300,'Alliance Lookup'!H2,'Scouting Data Dump'!$L$1:$L$2300)</f>
        <v>3</v>
      </c>
    </row>
    <row r="8" spans="1:9" ht="15.75" thickBot="1" x14ac:dyDescent="0.3">
      <c r="A8" s="10">
        <f ca="1">A7/COUNTIF('Scouting Data Dump'!$A$1:$A$2300,'Alliance Lookup'!B2)</f>
        <v>1.5</v>
      </c>
      <c r="B8" s="10">
        <f ca="1">B7/COUNTIF('Scouting Data Dump'!$A$1:$A$2300,'Alliance Lookup'!B2)</f>
        <v>1.5</v>
      </c>
      <c r="C8" s="10">
        <f ca="1">C7/COUNTIF('Scouting Data Dump'!$A$1:$A$2300,'Alliance Lookup'!B2)</f>
        <v>1.5</v>
      </c>
      <c r="D8" s="81">
        <f ca="1">D7/COUNTIF('Scouting Data Dump'!$A$1:$A$2300,'Alliance Lookup'!E2)</f>
        <v>1</v>
      </c>
      <c r="E8" s="4">
        <f ca="1">E7/COUNTIF('Scouting Data Dump'!$A$1:$A$2300,'Alliance Lookup'!E2)</f>
        <v>2</v>
      </c>
      <c r="F8" s="82">
        <f ca="1">F7/COUNTIF('Scouting Data Dump'!$A$1:$A$2300,'Alliance Lookup'!E2)</f>
        <v>0</v>
      </c>
      <c r="G8" s="10">
        <f ca="1">G7/COUNTIF('Scouting Data Dump'!$A$1:$A$2300,'Alliance Lookup'!H2)</f>
        <v>2</v>
      </c>
      <c r="H8" s="10">
        <f ca="1">H7/COUNTIF('Scouting Data Dump'!$A$1:$A$2300,'Alliance Lookup'!H2)</f>
        <v>3</v>
      </c>
      <c r="I8" s="10">
        <f ca="1">I7/COUNTIF('Scouting Data Dump'!$A$1:$A$2300,'Alliance Lookup'!H2)</f>
        <v>3</v>
      </c>
    </row>
    <row r="9" spans="1:9" ht="15.75" thickBot="1" x14ac:dyDescent="0.3">
      <c r="A9" s="68" t="str">
        <f>Config!$B$14</f>
        <v>Tele Tote 4</v>
      </c>
      <c r="B9" s="68" t="str">
        <f>Config!$B$15</f>
        <v>Tele Tote 5</v>
      </c>
      <c r="C9" s="68" t="str">
        <f>Config!$B$16</f>
        <v>Tele Tote 6</v>
      </c>
      <c r="D9" s="83" t="str">
        <f>Config!$B$14</f>
        <v>Tele Tote 4</v>
      </c>
      <c r="E9" s="68" t="str">
        <f>Config!$B$15</f>
        <v>Tele Tote 5</v>
      </c>
      <c r="F9" s="84" t="str">
        <f>Config!$B$16</f>
        <v>Tele Tote 6</v>
      </c>
      <c r="G9" s="68" t="str">
        <f>Config!$B$14</f>
        <v>Tele Tote 4</v>
      </c>
      <c r="H9" s="68" t="str">
        <f>Config!$B$15</f>
        <v>Tele Tote 5</v>
      </c>
      <c r="I9" s="68" t="str">
        <f>Config!$B$16</f>
        <v>Tele Tote 6</v>
      </c>
    </row>
    <row r="10" spans="1:9" x14ac:dyDescent="0.25">
      <c r="A10" s="61">
        <f ca="1">SUMIF('Scouting Data Dump'!$A$1:$AA$2300,'Alliance Lookup'!B2,'Scouting Data Dump'!$M$1:$M$2300)</f>
        <v>4</v>
      </c>
      <c r="B10" s="61">
        <f ca="1">SUMIF('Scouting Data Dump'!$A$1:$AA$2300,'Alliance Lookup'!B2,'Scouting Data Dump'!$N$1:$N$2300)</f>
        <v>5</v>
      </c>
      <c r="C10" s="61">
        <f ca="1">SUMIF('Scouting Data Dump'!$A$1:$AA$2300,'Alliance Lookup'!B2,'Scouting Data Dump'!$O$1:$O$2300)</f>
        <v>3</v>
      </c>
      <c r="D10" s="79">
        <f ca="1">SUMIF('Scouting Data Dump'!$A$1:$AA$2300,'Alliance Lookup'!E2,'Scouting Data Dump'!$M$1:$M$2300)</f>
        <v>0</v>
      </c>
      <c r="E10" s="74">
        <f ca="1">SUMIF('Scouting Data Dump'!$A$1:$AA$2300,'Alliance Lookup'!E2,'Scouting Data Dump'!$N$1:$N$2300)</f>
        <v>3</v>
      </c>
      <c r="F10" s="80">
        <f ca="1">SUMIF('Scouting Data Dump'!$A$1:$AA$2300,'Alliance Lookup'!E2,'Scouting Data Dump'!$O$1:$O$2300)</f>
        <v>0</v>
      </c>
      <c r="G10" s="61">
        <f ca="1">SUMIF('Scouting Data Dump'!$A$1:$AA$2300,'Alliance Lookup'!H2,'Scouting Data Dump'!$M$1:$M$2300)</f>
        <v>2</v>
      </c>
      <c r="H10" s="61">
        <f ca="1">SUMIF('Scouting Data Dump'!$A$1:$AA$2300,'Alliance Lookup'!H2,'Scouting Data Dump'!$N$1:$N$2300)</f>
        <v>1</v>
      </c>
      <c r="I10" s="61">
        <f ca="1">SUMIF('Scouting Data Dump'!$A$1:$AA$2300,'Alliance Lookup'!H2,'Scouting Data Dump'!$O$1:$O$2300)</f>
        <v>3</v>
      </c>
    </row>
    <row r="11" spans="1:9" ht="15.75" thickBot="1" x14ac:dyDescent="0.3">
      <c r="A11">
        <f ca="1">A10/COUNTIF('Scouting Data Dump'!$A$1:$A$2300,'Alliance Lookup'!B2)</f>
        <v>2</v>
      </c>
      <c r="B11">
        <f ca="1">B10/COUNTIF('Scouting Data Dump'!$A$1:$A$2300,'Alliance Lookup'!B2)</f>
        <v>2.5</v>
      </c>
      <c r="C11">
        <f ca="1">C10/COUNTIF('Scouting Data Dump'!$A$1:$A$2300,'Alliance Lookup'!B2)</f>
        <v>1.5</v>
      </c>
      <c r="D11" s="81">
        <f ca="1">D10/COUNTIF('Scouting Data Dump'!$A$1:$A$2300,'Alliance Lookup'!E2)</f>
        <v>0</v>
      </c>
      <c r="E11" s="4">
        <f ca="1">E10/COUNTIF('Scouting Data Dump'!$A$1:$A$2300,'Alliance Lookup'!E2)</f>
        <v>3</v>
      </c>
      <c r="F11" s="82">
        <f ca="1">F10/COUNTIF('Scouting Data Dump'!$A$1:$A$2300,'Alliance Lookup'!E2)</f>
        <v>0</v>
      </c>
      <c r="G11" s="10">
        <f ca="1">G10/COUNTIF('Scouting Data Dump'!$A$1:$A$2300,'Alliance Lookup'!H2)</f>
        <v>2</v>
      </c>
      <c r="H11" s="10">
        <f ca="1">H10/COUNTIF('Scouting Data Dump'!$A$1:$A$2300,'Alliance Lookup'!H2)</f>
        <v>1</v>
      </c>
      <c r="I11" s="10">
        <f ca="1">I10/COUNTIF('Scouting Data Dump'!$A$1:$A$2300,'Alliance Lookup'!H2)</f>
        <v>3</v>
      </c>
    </row>
    <row r="12" spans="1:9" ht="15.75" thickBot="1" x14ac:dyDescent="0.3">
      <c r="A12" s="68" t="str">
        <f>Config!$B$18</f>
        <v>Tele Can 1</v>
      </c>
      <c r="B12" s="68" t="str">
        <f>Config!$B$19</f>
        <v>Tele Can 2</v>
      </c>
      <c r="C12" s="68" t="str">
        <f>Config!$B$20</f>
        <v>Tele Can 3</v>
      </c>
      <c r="D12" s="83" t="str">
        <f>Config!$B$18</f>
        <v>Tele Can 1</v>
      </c>
      <c r="E12" s="68" t="str">
        <f>Config!$B$19</f>
        <v>Tele Can 2</v>
      </c>
      <c r="F12" s="84" t="str">
        <f>Config!$B$20</f>
        <v>Tele Can 3</v>
      </c>
      <c r="G12" s="68" t="str">
        <f>Config!$B$18</f>
        <v>Tele Can 1</v>
      </c>
      <c r="H12" s="68" t="str">
        <f>Config!$B$19</f>
        <v>Tele Can 2</v>
      </c>
      <c r="I12" s="68" t="str">
        <f>Config!$B$20</f>
        <v>Tele Can 3</v>
      </c>
    </row>
    <row r="13" spans="1:9" x14ac:dyDescent="0.25">
      <c r="A13" s="61">
        <f ca="1">SUMIF('Scouting Data Dump'!$A$1:$AA$2300,'Alliance Lookup'!B2,'Scouting Data Dump'!$Q$1:$Q$2300)</f>
        <v>5</v>
      </c>
      <c r="B13" s="61">
        <f ca="1">SUMIF('Scouting Data Dump'!$A$1:$AA$2300,'Alliance Lookup'!B2,'Scouting Data Dump'!$R$1:$R$2300)</f>
        <v>6</v>
      </c>
      <c r="C13" s="61">
        <f>SUMIF('Scouting Data Dump'!$A$1:$AA$2300,'Alliance Lookup'!B2,'Scouting Data Dump'!$S$1:$SS$2300)</f>
        <v>4</v>
      </c>
      <c r="D13" s="79">
        <f ca="1">SUMIF('Scouting Data Dump'!$A$1:$AA$2300,'Alliance Lookup'!E2,'Scouting Data Dump'!$Q$1:$Q$2300)</f>
        <v>0</v>
      </c>
      <c r="E13" s="74">
        <f ca="1">SUMIF('Scouting Data Dump'!$A$1:$AA$2300,'Alliance Lookup'!E2,'Scouting Data Dump'!$R$1:$R$2300)</f>
        <v>3</v>
      </c>
      <c r="F13" s="80">
        <f>SUMIF('Scouting Data Dump'!$A$1:$AA$2300,'Alliance Lookup'!E2,'Scouting Data Dump'!$S$1:$SS$2300)</f>
        <v>3</v>
      </c>
      <c r="G13" s="61">
        <f ca="1">SUMIF('Scouting Data Dump'!$A$1:$AA$2300,'Alliance Lookup'!H2,'Scouting Data Dump'!$Q$1:$Q$2300)</f>
        <v>0</v>
      </c>
      <c r="H13" s="61">
        <f ca="1">SUMIF('Scouting Data Dump'!$A$1:$AA$2300,'Alliance Lookup'!H2,'Scouting Data Dump'!$R$1:$R$2300)</f>
        <v>2</v>
      </c>
      <c r="I13" s="61">
        <f>SUMIF('Scouting Data Dump'!$A$1:$AA$2300,'Alliance Lookup'!H2,'Scouting Data Dump'!$S$1:$SS$2300)</f>
        <v>1</v>
      </c>
    </row>
    <row r="14" spans="1:9" s="10" customFormat="1" ht="15.75" thickBot="1" x14ac:dyDescent="0.3">
      <c r="A14" s="10">
        <f ca="1">A13/COUNTIF('Scouting Data Dump'!$A$1:$A$2300,'Alliance Lookup'!B2)</f>
        <v>2.5</v>
      </c>
      <c r="B14" s="10">
        <f ca="1">B13/COUNTIF('Scouting Data Dump'!$A$1:$A$2300,'Alliance Lookup'!B2)</f>
        <v>3</v>
      </c>
      <c r="C14" s="10">
        <f>C13/COUNTIF('Scouting Data Dump'!$A$1:$A$2300,'Alliance Lookup'!B2)</f>
        <v>2</v>
      </c>
      <c r="D14" s="81">
        <f ca="1">D13/COUNTIF('Scouting Data Dump'!$A$1:$A$2300,'Alliance Lookup'!E2)</f>
        <v>0</v>
      </c>
      <c r="E14" s="4">
        <f ca="1">E13/COUNTIF('Scouting Data Dump'!$A$1:$A$2300,'Alliance Lookup'!E2)</f>
        <v>3</v>
      </c>
      <c r="F14" s="82">
        <f>F13/COUNTIF('Scouting Data Dump'!$A$1:$A$2300,'Alliance Lookup'!E2)</f>
        <v>3</v>
      </c>
      <c r="G14" s="10">
        <f ca="1">G13/COUNTIF('Scouting Data Dump'!$A$1:$A$2300,'Alliance Lookup'!H2)</f>
        <v>0</v>
      </c>
      <c r="H14" s="10">
        <f ca="1">H13/COUNTIF('Scouting Data Dump'!$A$1:$A$2300,'Alliance Lookup'!H2)</f>
        <v>2</v>
      </c>
      <c r="I14" s="10">
        <f>I13/COUNTIF('Scouting Data Dump'!$A$1:$A$2300,'Alliance Lookup'!H2)</f>
        <v>1</v>
      </c>
    </row>
    <row r="15" spans="1:9" s="10" customFormat="1" ht="15.75" thickBot="1" x14ac:dyDescent="0.3">
      <c r="A15" s="69" t="str">
        <f>Config!$B$14</f>
        <v>Tele Tote 4</v>
      </c>
      <c r="B15" s="69" t="str">
        <f>Config!$B$15</f>
        <v>Tele Tote 5</v>
      </c>
      <c r="C15" s="69" t="str">
        <f>Config!$B$16</f>
        <v>Tele Tote 6</v>
      </c>
      <c r="D15" s="85" t="str">
        <f>Config!$B$14</f>
        <v>Tele Tote 4</v>
      </c>
      <c r="E15" s="69" t="str">
        <f>Config!$B$15</f>
        <v>Tele Tote 5</v>
      </c>
      <c r="F15" s="86" t="str">
        <f>Config!$B$16</f>
        <v>Tele Tote 6</v>
      </c>
      <c r="G15" s="69" t="str">
        <f>Config!$B$14</f>
        <v>Tele Tote 4</v>
      </c>
      <c r="H15" s="69" t="str">
        <f>Config!$B$15</f>
        <v>Tele Tote 5</v>
      </c>
      <c r="I15" s="69" t="str">
        <f>Config!$B$16</f>
        <v>Tele Tote 6</v>
      </c>
    </row>
    <row r="16" spans="1:9" x14ac:dyDescent="0.25">
      <c r="A16" s="61">
        <f ca="1">SUMIF('Scouting Data Dump'!$A$1:$AA$2300,'Alliance Lookup'!B2,'Scouting Data Dump'!$T$1:$T$2300)</f>
        <v>1</v>
      </c>
      <c r="B16" s="61">
        <f ca="1">SUMIF('Scouting Data Dump'!$A$1:$AA$2300,'Alliance Lookup'!B2,'Scouting Data Dump'!$U$1:$U$2300)</f>
        <v>1</v>
      </c>
      <c r="C16" s="61">
        <f ca="1">SUMIF('Scouting Data Dump'!$A$1:$AA$2300,'Alliance Lookup'!B2,'Scouting Data Dump'!$V$1:$V$2300)</f>
        <v>4</v>
      </c>
      <c r="D16" s="79">
        <f ca="1">SUMIF('Scouting Data Dump'!$A$1:$AA$2300,'Alliance Lookup'!E2,'Scouting Data Dump'!$T$1:$T$2300)</f>
        <v>2</v>
      </c>
      <c r="E16" s="74">
        <f ca="1">SUMIF('Scouting Data Dump'!$A$1:$AA$2300,'Alliance Lookup'!E2,'Scouting Data Dump'!$U$1:$U$2300)</f>
        <v>3</v>
      </c>
      <c r="F16" s="80">
        <f ca="1">SUMIF('Scouting Data Dump'!$A$1:$AA$2300,'Alliance Lookup'!E2,'Scouting Data Dump'!$V$1:$V$2300)</f>
        <v>3</v>
      </c>
      <c r="G16" s="61">
        <f ca="1">SUMIF('Scouting Data Dump'!$A$1:$AA$2300,'Alliance Lookup'!H2,'Scouting Data Dump'!$T$1:$T$2300)</f>
        <v>0</v>
      </c>
      <c r="H16" s="61">
        <f ca="1">SUMIF('Scouting Data Dump'!$A$1:$AA$2300,'Alliance Lookup'!H2,'Scouting Data Dump'!$U$1:$U$2300)</f>
        <v>2</v>
      </c>
      <c r="I16" s="61">
        <f ca="1">SUMIF('Scouting Data Dump'!$A$1:$AA$2300,'Alliance Lookup'!H2,'Scouting Data Dump'!$V$1:$V$2300)</f>
        <v>2</v>
      </c>
    </row>
    <row r="17" spans="1:9" s="10" customFormat="1" ht="15.75" thickBot="1" x14ac:dyDescent="0.3">
      <c r="A17" s="10">
        <f ca="1">A16/COUNTIF('Scouting Data Dump'!$A$1:$A$2300,'Alliance Lookup'!B2)</f>
        <v>0.5</v>
      </c>
      <c r="B17" s="10">
        <f ca="1">B16/COUNTIF('Scouting Data Dump'!$A$1:$A$2300,'Alliance Lookup'!B2)</f>
        <v>0.5</v>
      </c>
      <c r="C17" s="10">
        <f ca="1">C16/COUNTIF('Scouting Data Dump'!$A$1:$A$2300,'Alliance Lookup'!B2)</f>
        <v>2</v>
      </c>
      <c r="D17" s="81">
        <f ca="1">D16/COUNTIF('Scouting Data Dump'!$A$1:$A$2300,'Alliance Lookup'!E2)</f>
        <v>2</v>
      </c>
      <c r="E17" s="4">
        <f ca="1">E16/COUNTIF('Scouting Data Dump'!$A$1:$A$2300,'Alliance Lookup'!E2)</f>
        <v>3</v>
      </c>
      <c r="F17" s="82">
        <f ca="1">F16/COUNTIF('Scouting Data Dump'!$A$1:$A$2300,'Alliance Lookup'!E2)</f>
        <v>3</v>
      </c>
      <c r="G17" s="10">
        <f ca="1">G16/COUNTIF('Scouting Data Dump'!$A$1:$A$2300,'Alliance Lookup'!H2)</f>
        <v>0</v>
      </c>
      <c r="H17" s="10">
        <f ca="1">H16/COUNTIF('Scouting Data Dump'!$A$1:$A$2300,'Alliance Lookup'!H2)</f>
        <v>2</v>
      </c>
      <c r="I17" s="10">
        <f ca="1">I16/COUNTIF('Scouting Data Dump'!$A$1:$A$2300,'Alliance Lookup'!H2)</f>
        <v>2</v>
      </c>
    </row>
    <row r="18" spans="1:9" ht="15.75" thickBot="1" x14ac:dyDescent="0.3">
      <c r="A18" s="65" t="s">
        <v>199</v>
      </c>
      <c r="B18" s="66">
        <f>VLOOKUP($D$1,'Match Schedule'!$A$1:$G$350,5,FALSE)</f>
        <v>71</v>
      </c>
      <c r="C18" s="71" t="str">
        <f>CONCATENATE("MP: ",COUNTIF('Scouting Data Dump'!$A$1:$A$2300,'Alliance Lookup'!B18)," ")</f>
        <v xml:space="preserve">MP: 1 </v>
      </c>
      <c r="D18" s="87" t="s">
        <v>199</v>
      </c>
      <c r="E18" s="66">
        <f>VLOOKUP($D$1,'Match Schedule'!$A$1:$G$350,6,FALSE)</f>
        <v>2197</v>
      </c>
      <c r="F18" s="88" t="str">
        <f>CONCATENATE("MP: ",COUNTIF('Scouting Data Dump'!$A$1:$A$2300,'Alliance Lookup'!E18)," ")</f>
        <v xml:space="preserve">MP: 1 </v>
      </c>
      <c r="G18" s="65" t="s">
        <v>199</v>
      </c>
      <c r="H18" s="66">
        <f>VLOOKUP($D$1,'Match Schedule'!$A$1:$G$350,7,FALSE)</f>
        <v>111</v>
      </c>
      <c r="I18" s="71" t="str">
        <f>CONCATENATE("MP: ",COUNTIF('Scouting Data Dump'!$A$1:$A$2300,'Alliance Lookup'!H18)," ")</f>
        <v xml:space="preserve">MP: 2 </v>
      </c>
    </row>
    <row r="19" spans="1:9" ht="30.75" customHeight="1" thickBot="1" x14ac:dyDescent="0.3">
      <c r="A19" s="67" t="str">
        <f>Config!$B$4</f>
        <v>Auto Tote Success</v>
      </c>
      <c r="B19" s="67" t="str">
        <f>Config!$B$6</f>
        <v>Auto Stack Success</v>
      </c>
      <c r="C19" s="67" t="str">
        <f>Config!$B$8</f>
        <v>Auto Can Success</v>
      </c>
      <c r="D19" s="77" t="str">
        <f>Config!$B$4</f>
        <v>Auto Tote Success</v>
      </c>
      <c r="E19" s="73" t="str">
        <f>Config!$B$6</f>
        <v>Auto Stack Success</v>
      </c>
      <c r="F19" s="78" t="str">
        <f>Config!$B$8</f>
        <v>Auto Can Success</v>
      </c>
      <c r="G19" s="67" t="str">
        <f>Config!$B$4</f>
        <v>Auto Tote Success</v>
      </c>
      <c r="H19" s="67" t="str">
        <f>Config!$B$6</f>
        <v>Auto Stack Success</v>
      </c>
      <c r="I19" s="67" t="str">
        <f>Config!$B$8</f>
        <v>Auto Can Success</v>
      </c>
    </row>
    <row r="20" spans="1:9" x14ac:dyDescent="0.25">
      <c r="A20" s="61">
        <f ca="1">SUMIF('Scouting Data Dump'!$A$1:$AA$2300,'Alliance Lookup'!B18,'Scouting Data Dump'!$D$1:$D$2300)</f>
        <v>2</v>
      </c>
      <c r="B20" s="61">
        <f ca="1">SUMIF('Scouting Data Dump'!$A$1:$AA$2300,'Alliance Lookup'!B18,'Scouting Data Dump'!$F$1:$F$2300)</f>
        <v>0</v>
      </c>
      <c r="C20" s="61">
        <f ca="1">SUMIF('Scouting Data Dump'!$A$1:$AA$2300,'Alliance Lookup'!B18,'Scouting Data Dump'!$H$1:$H$2300)</f>
        <v>1</v>
      </c>
      <c r="D20" s="79">
        <f ca="1">SUMIF('Scouting Data Dump'!$A$1:$AA$2300,'Alliance Lookup'!E18,'Scouting Data Dump'!$D$1:$D$2300)</f>
        <v>1</v>
      </c>
      <c r="E20" s="74">
        <f ca="1">SUMIF('Scouting Data Dump'!$A$1:$AA$2300,'Alliance Lookup'!E18,'Scouting Data Dump'!$F$1:$F$2300)</f>
        <v>0</v>
      </c>
      <c r="F20" s="80">
        <f ca="1">SUMIF('Scouting Data Dump'!$A$1:$AA$2300,'Alliance Lookup'!E18,'Scouting Data Dump'!$H$1:$H$2300)</f>
        <v>0</v>
      </c>
      <c r="G20" s="61">
        <f ca="1">SUMIF('Scouting Data Dump'!$A$1:$AA$2300,'Alliance Lookup'!H18,'Scouting Data Dump'!$D$1:$D$2300)</f>
        <v>6</v>
      </c>
      <c r="H20" s="61">
        <f ca="1">SUMIF('Scouting Data Dump'!$A$1:$AA$2300,'Alliance Lookup'!H18,'Scouting Data Dump'!$F$1:$F$2300)</f>
        <v>4</v>
      </c>
      <c r="I20" s="61">
        <f ca="1">SUMIF('Scouting Data Dump'!$A$1:$AA$2300,'Alliance Lookup'!H18,'Scouting Data Dump'!$H$1:$H$2300)</f>
        <v>6</v>
      </c>
    </row>
    <row r="21" spans="1:9" ht="15.75" thickBot="1" x14ac:dyDescent="0.3">
      <c r="A21" s="10">
        <f ca="1">A20/COUNTIF('Scouting Data Dump'!$A$1:$A$2300,'Alliance Lookup'!B18)</f>
        <v>2</v>
      </c>
      <c r="B21" s="10">
        <f ca="1">B20/COUNTIF('Scouting Data Dump'!$A$1:$A$2300,'Alliance Lookup'!B18)</f>
        <v>0</v>
      </c>
      <c r="C21" s="10">
        <f ca="1">C20/COUNTIF('Scouting Data Dump'!$A$1:$A$2300,'Alliance Lookup'!B18)</f>
        <v>1</v>
      </c>
      <c r="D21" s="81">
        <f ca="1">D20/COUNTIF('Scouting Data Dump'!$A$1:$A$2300,'Alliance Lookup'!E18)</f>
        <v>1</v>
      </c>
      <c r="E21" s="4">
        <f ca="1">E20/COUNTIF('Scouting Data Dump'!$A$1:$A$2300,'Alliance Lookup'!E18)</f>
        <v>0</v>
      </c>
      <c r="F21" s="82">
        <f ca="1">F20/COUNTIF('Scouting Data Dump'!$A$1:$A$2300,'Alliance Lookup'!E18)</f>
        <v>0</v>
      </c>
      <c r="G21" s="10">
        <f ca="1">G20/COUNTIF('Scouting Data Dump'!$A$1:$A$2300,'Alliance Lookup'!H18)</f>
        <v>3</v>
      </c>
      <c r="H21" s="10">
        <f ca="1">H20/COUNTIF('Scouting Data Dump'!$A$1:$A$2300,'Alliance Lookup'!H18)</f>
        <v>2</v>
      </c>
      <c r="I21" s="10">
        <f ca="1">I20/COUNTIF('Scouting Data Dump'!$A$1:$A$2300,'Alliance Lookup'!H18)</f>
        <v>3</v>
      </c>
    </row>
    <row r="22" spans="1:9" ht="15.75" thickBot="1" x14ac:dyDescent="0.3">
      <c r="A22" s="68" t="str">
        <f>Config!$B$11</f>
        <v>Tele Tote 1</v>
      </c>
      <c r="B22" s="68" t="str">
        <f>Config!$B$12</f>
        <v>Tele Tote 2</v>
      </c>
      <c r="C22" s="68" t="str">
        <f>Config!$B$13</f>
        <v>Tele Tote 3</v>
      </c>
      <c r="D22" s="83" t="str">
        <f>Config!$B$11</f>
        <v>Tele Tote 1</v>
      </c>
      <c r="E22" s="68" t="str">
        <f>Config!$B$12</f>
        <v>Tele Tote 2</v>
      </c>
      <c r="F22" s="84" t="str">
        <f>Config!$B$13</f>
        <v>Tele Tote 3</v>
      </c>
      <c r="G22" s="68" t="str">
        <f>Config!$B$11</f>
        <v>Tele Tote 1</v>
      </c>
      <c r="H22" s="68" t="str">
        <f>Config!$B$12</f>
        <v>Tele Tote 2</v>
      </c>
      <c r="I22" s="68" t="str">
        <f>Config!$B$13</f>
        <v>Tele Tote 3</v>
      </c>
    </row>
    <row r="23" spans="1:9" x14ac:dyDescent="0.25">
      <c r="A23" s="61">
        <f ca="1">SUMIF('Scouting Data Dump'!$A$1:$AA$2300,'Alliance Lookup'!B18,'Scouting Data Dump'!$J$1:$J$2300)</f>
        <v>2</v>
      </c>
      <c r="B23" s="61">
        <f ca="1">SUMIF('Scouting Data Dump'!$A$1:$AA$2300,'Alliance Lookup'!B18,'Scouting Data Dump'!$K$1:$K$2300)</f>
        <v>0</v>
      </c>
      <c r="C23" s="61">
        <f ca="1">SUMIF('Scouting Data Dump'!$A$1:$AA$2300,'Alliance Lookup'!B18,'Scouting Data Dump'!$L$1:$L$2300)</f>
        <v>3</v>
      </c>
      <c r="D23" s="79">
        <f ca="1">SUMIF('Scouting Data Dump'!$A$1:$AA$2300,'Alliance Lookup'!E18,'Scouting Data Dump'!$J$1:$J$2300)</f>
        <v>3</v>
      </c>
      <c r="E23" s="74">
        <f ca="1">SUMIF('Scouting Data Dump'!$A$1:$AA$2300,'Alliance Lookup'!E18,'Scouting Data Dump'!$K$1:$K$2300)</f>
        <v>0</v>
      </c>
      <c r="F23" s="80">
        <f ca="1">SUMIF('Scouting Data Dump'!$A$1:$AA$2300,'Alliance Lookup'!E18,'Scouting Data Dump'!$L$1:$L$2300)</f>
        <v>2</v>
      </c>
      <c r="G23" s="61">
        <f ca="1">SUMIF('Scouting Data Dump'!$A$1:$AA$2300,'Alliance Lookup'!H18,'Scouting Data Dump'!$J$1:$J$2300)</f>
        <v>1</v>
      </c>
      <c r="H23" s="61">
        <f ca="1">SUMIF('Scouting Data Dump'!$A$1:$AA$2300,'Alliance Lookup'!H18,'Scouting Data Dump'!$K$1:$K$2300)</f>
        <v>3</v>
      </c>
      <c r="I23" s="61">
        <f ca="1">SUMIF('Scouting Data Dump'!$A$1:$AA$2300,'Alliance Lookup'!H18,'Scouting Data Dump'!$L$1:$L$2300)</f>
        <v>3</v>
      </c>
    </row>
    <row r="24" spans="1:9" ht="15.75" thickBot="1" x14ac:dyDescent="0.3">
      <c r="A24" s="10">
        <f ca="1">A23/COUNTIF('Scouting Data Dump'!$A$1:$A$2300,'Alliance Lookup'!B18)</f>
        <v>2</v>
      </c>
      <c r="B24" s="10">
        <f ca="1">B23/COUNTIF('Scouting Data Dump'!$A$1:$A$2300,'Alliance Lookup'!B18)</f>
        <v>0</v>
      </c>
      <c r="C24" s="10">
        <f ca="1">C23/COUNTIF('Scouting Data Dump'!$A$1:$A$2300,'Alliance Lookup'!B18)</f>
        <v>3</v>
      </c>
      <c r="D24" s="81">
        <f ca="1">D23/COUNTIF('Scouting Data Dump'!$A$1:$A$2300,'Alliance Lookup'!E18)</f>
        <v>3</v>
      </c>
      <c r="E24" s="4">
        <f ca="1">E23/COUNTIF('Scouting Data Dump'!$A$1:$A$2300,'Alliance Lookup'!E18)</f>
        <v>0</v>
      </c>
      <c r="F24" s="82">
        <f ca="1">F23/COUNTIF('Scouting Data Dump'!$A$1:$A$2300,'Alliance Lookup'!E18)</f>
        <v>2</v>
      </c>
      <c r="G24" s="10">
        <f ca="1">G23/COUNTIF('Scouting Data Dump'!$A$1:$A$2300,'Alliance Lookup'!H18)</f>
        <v>0.5</v>
      </c>
      <c r="H24" s="10">
        <f ca="1">H23/COUNTIF('Scouting Data Dump'!$A$1:$A$2300,'Alliance Lookup'!H18)</f>
        <v>1.5</v>
      </c>
      <c r="I24" s="10">
        <f ca="1">I23/COUNTIF('Scouting Data Dump'!$A$1:$A$2300,'Alliance Lookup'!H18)</f>
        <v>1.5</v>
      </c>
    </row>
    <row r="25" spans="1:9" ht="15.75" thickBot="1" x14ac:dyDescent="0.3">
      <c r="A25" s="68" t="str">
        <f>Config!$B$14</f>
        <v>Tele Tote 4</v>
      </c>
      <c r="B25" s="68" t="str">
        <f>Config!$B$15</f>
        <v>Tele Tote 5</v>
      </c>
      <c r="C25" s="68" t="str">
        <f>Config!$B$16</f>
        <v>Tele Tote 6</v>
      </c>
      <c r="D25" s="83" t="str">
        <f>Config!$B$14</f>
        <v>Tele Tote 4</v>
      </c>
      <c r="E25" s="68" t="str">
        <f>Config!$B$15</f>
        <v>Tele Tote 5</v>
      </c>
      <c r="F25" s="84" t="str">
        <f>Config!$B$16</f>
        <v>Tele Tote 6</v>
      </c>
      <c r="G25" s="68" t="str">
        <f>Config!$B$14</f>
        <v>Tele Tote 4</v>
      </c>
      <c r="H25" s="68" t="str">
        <f>Config!$B$15</f>
        <v>Tele Tote 5</v>
      </c>
      <c r="I25" s="68" t="str">
        <f>Config!$B$16</f>
        <v>Tele Tote 6</v>
      </c>
    </row>
    <row r="26" spans="1:9" x14ac:dyDescent="0.25">
      <c r="A26" s="61">
        <f ca="1">SUMIF('Scouting Data Dump'!$A$1:$AA$2300,'Alliance Lookup'!B18,'Scouting Data Dump'!$M$1:$M$2300)</f>
        <v>3</v>
      </c>
      <c r="B26" s="61">
        <f ca="1">SUMIF('Scouting Data Dump'!$A$1:$AA$2300,'Alliance Lookup'!B18,'Scouting Data Dump'!$N$1:$N$2300)</f>
        <v>0</v>
      </c>
      <c r="C26" s="61">
        <f ca="1">SUMIF('Scouting Data Dump'!$A$1:$AA$2300,'Alliance Lookup'!B18,'Scouting Data Dump'!$O$1:$O$2300)</f>
        <v>1</v>
      </c>
      <c r="D26" s="79">
        <f ca="1">SUMIF('Scouting Data Dump'!$A$1:$AA$2300,'Alliance Lookup'!E18,'Scouting Data Dump'!$M$1:$M$2300)</f>
        <v>2</v>
      </c>
      <c r="E26" s="74">
        <f ca="1">SUMIF('Scouting Data Dump'!$A$1:$AA$2300,'Alliance Lookup'!E18,'Scouting Data Dump'!$N$1:$N$2300)</f>
        <v>3</v>
      </c>
      <c r="F26" s="80">
        <f ca="1">SUMIF('Scouting Data Dump'!$A$1:$AA$2300,'Alliance Lookup'!E18,'Scouting Data Dump'!$O$1:$O$2300)</f>
        <v>3</v>
      </c>
      <c r="G26" s="61">
        <f ca="1">SUMIF('Scouting Data Dump'!$A$1:$AA$2300,'Alliance Lookup'!H18,'Scouting Data Dump'!$M$1:$M$2300)</f>
        <v>3</v>
      </c>
      <c r="H26" s="61">
        <f ca="1">SUMIF('Scouting Data Dump'!$A$1:$AA$2300,'Alliance Lookup'!H18,'Scouting Data Dump'!$N$1:$N$2300)</f>
        <v>1</v>
      </c>
      <c r="I26" s="61">
        <f ca="1">SUMIF('Scouting Data Dump'!$A$1:$AA$2300,'Alliance Lookup'!H18,'Scouting Data Dump'!$O$1:$O$2300)</f>
        <v>4</v>
      </c>
    </row>
    <row r="27" spans="1:9" ht="15.75" thickBot="1" x14ac:dyDescent="0.3">
      <c r="A27" s="10">
        <f ca="1">A26/COUNTIF('Scouting Data Dump'!$A$1:$A$2300,'Alliance Lookup'!B18)</f>
        <v>3</v>
      </c>
      <c r="B27" s="10">
        <f ca="1">B26/COUNTIF('Scouting Data Dump'!$A$1:$A$2300,'Alliance Lookup'!B18)</f>
        <v>0</v>
      </c>
      <c r="C27" s="10">
        <f ca="1">C26/COUNTIF('Scouting Data Dump'!$A$1:$A$2300,'Alliance Lookup'!B18)</f>
        <v>1</v>
      </c>
      <c r="D27" s="81">
        <f ca="1">D26/COUNTIF('Scouting Data Dump'!$A$1:$A$2300,'Alliance Lookup'!E18)</f>
        <v>2</v>
      </c>
      <c r="E27" s="4">
        <f ca="1">E26/COUNTIF('Scouting Data Dump'!$A$1:$A$2300,'Alliance Lookup'!E18)</f>
        <v>3</v>
      </c>
      <c r="F27" s="82">
        <f ca="1">F26/COUNTIF('Scouting Data Dump'!$A$1:$A$2300,'Alliance Lookup'!E18)</f>
        <v>3</v>
      </c>
      <c r="G27" s="10">
        <f ca="1">G26/COUNTIF('Scouting Data Dump'!$A$1:$A$2300,'Alliance Lookup'!H18)</f>
        <v>1.5</v>
      </c>
      <c r="H27" s="10">
        <f ca="1">H26/COUNTIF('Scouting Data Dump'!$A$1:$A$2300,'Alliance Lookup'!H18)</f>
        <v>0.5</v>
      </c>
      <c r="I27" s="10">
        <f ca="1">I26/COUNTIF('Scouting Data Dump'!$A$1:$A$2300,'Alliance Lookup'!H18)</f>
        <v>2</v>
      </c>
    </row>
    <row r="28" spans="1:9" ht="15.75" thickBot="1" x14ac:dyDescent="0.3">
      <c r="A28" s="68" t="str">
        <f>Config!$B$18</f>
        <v>Tele Can 1</v>
      </c>
      <c r="B28" s="68" t="str">
        <f>Config!$B$19</f>
        <v>Tele Can 2</v>
      </c>
      <c r="C28" s="68" t="str">
        <f>Config!$B$20</f>
        <v>Tele Can 3</v>
      </c>
      <c r="D28" s="83" t="str">
        <f>Config!$B$18</f>
        <v>Tele Can 1</v>
      </c>
      <c r="E28" s="68" t="str">
        <f>Config!$B$19</f>
        <v>Tele Can 2</v>
      </c>
      <c r="F28" s="84" t="str">
        <f>Config!$B$20</f>
        <v>Tele Can 3</v>
      </c>
      <c r="G28" s="68" t="str">
        <f>Config!$B$18</f>
        <v>Tele Can 1</v>
      </c>
      <c r="H28" s="68" t="str">
        <f>Config!$B$19</f>
        <v>Tele Can 2</v>
      </c>
      <c r="I28" s="68" t="str">
        <f>Config!$B$20</f>
        <v>Tele Can 3</v>
      </c>
    </row>
    <row r="29" spans="1:9" x14ac:dyDescent="0.25">
      <c r="A29" s="61">
        <f ca="1">SUMIF('Scouting Data Dump'!$A$1:$AA$2300,'Alliance Lookup'!B18,'Scouting Data Dump'!$Q$1:$Q$2300)</f>
        <v>2</v>
      </c>
      <c r="B29" s="61">
        <f ca="1">SUMIF('Scouting Data Dump'!$A$1:$AA$2300,'Alliance Lookup'!B18,'Scouting Data Dump'!$R$1:$R$2300)</f>
        <v>0</v>
      </c>
      <c r="C29" s="61">
        <f>SUMIF('Scouting Data Dump'!$A$1:$AA$2300,'Alliance Lookup'!B18,'Scouting Data Dump'!$S$1:$SS$2300)</f>
        <v>0</v>
      </c>
      <c r="D29" s="79">
        <f ca="1">SUMIF('Scouting Data Dump'!$A$1:$AA$2300,'Alliance Lookup'!E18,'Scouting Data Dump'!$Q$1:$Q$2300)</f>
        <v>0</v>
      </c>
      <c r="E29" s="74">
        <f ca="1">SUMIF('Scouting Data Dump'!$A$1:$AA$2300,'Alliance Lookup'!E18,'Scouting Data Dump'!$R$1:$R$2300)</f>
        <v>0</v>
      </c>
      <c r="F29" s="80">
        <f>SUMIF('Scouting Data Dump'!$A$1:$AA$2300,'Alliance Lookup'!E18,'Scouting Data Dump'!$S$1:$SS$2300)</f>
        <v>1</v>
      </c>
      <c r="G29" s="61">
        <f ca="1">SUMIF('Scouting Data Dump'!$A$1:$AA$2300,'Alliance Lookup'!H18,'Scouting Data Dump'!$Q$1:$Q$2300)</f>
        <v>0</v>
      </c>
      <c r="H29" s="61">
        <f ca="1">SUMIF('Scouting Data Dump'!$A$1:$AA$2300,'Alliance Lookup'!H18,'Scouting Data Dump'!$R$1:$R$2300)</f>
        <v>1</v>
      </c>
      <c r="I29" s="61">
        <f>SUMIF('Scouting Data Dump'!$A$1:$AA$2300,'Alliance Lookup'!H18,'Scouting Data Dump'!$S$1:$SS$2300)</f>
        <v>3</v>
      </c>
    </row>
    <row r="30" spans="1:9" ht="15.75" thickBot="1" x14ac:dyDescent="0.3">
      <c r="A30" s="10">
        <f ca="1">A29/COUNTIF('Scouting Data Dump'!$A$1:$A$2300,'Alliance Lookup'!B18)</f>
        <v>2</v>
      </c>
      <c r="B30" s="10">
        <f ca="1">B29/COUNTIF('Scouting Data Dump'!$A$1:$A$2300,'Alliance Lookup'!B18)</f>
        <v>0</v>
      </c>
      <c r="C30" s="10">
        <f>C29/COUNTIF('Scouting Data Dump'!$A$1:$A$2300,'Alliance Lookup'!B18)</f>
        <v>0</v>
      </c>
      <c r="D30" s="81">
        <f ca="1">D29/COUNTIF('Scouting Data Dump'!$A$1:$A$2300,'Alliance Lookup'!E18)</f>
        <v>0</v>
      </c>
      <c r="E30" s="4">
        <f ca="1">E29/COUNTIF('Scouting Data Dump'!$A$1:$A$2300,'Alliance Lookup'!E18)</f>
        <v>0</v>
      </c>
      <c r="F30" s="82">
        <f>F29/COUNTIF('Scouting Data Dump'!$A$1:$A$2300,'Alliance Lookup'!E18)</f>
        <v>1</v>
      </c>
      <c r="G30" s="10">
        <f ca="1">G29/COUNTIF('Scouting Data Dump'!$A$1:$A$2300,'Alliance Lookup'!H18)</f>
        <v>0</v>
      </c>
      <c r="H30" s="10">
        <f ca="1">H29/COUNTIF('Scouting Data Dump'!$A$1:$A$2300,'Alliance Lookup'!H18)</f>
        <v>0.5</v>
      </c>
      <c r="I30" s="10">
        <f>I29/COUNTIF('Scouting Data Dump'!$A$1:$A$2300,'Alliance Lookup'!H18)</f>
        <v>1.5</v>
      </c>
    </row>
    <row r="31" spans="1:9" ht="15.75" thickBot="1" x14ac:dyDescent="0.3">
      <c r="A31" s="69" t="str">
        <f>Config!$B$14</f>
        <v>Tele Tote 4</v>
      </c>
      <c r="B31" s="69" t="str">
        <f>Config!$B$15</f>
        <v>Tele Tote 5</v>
      </c>
      <c r="C31" s="69" t="str">
        <f>Config!$B$16</f>
        <v>Tele Tote 6</v>
      </c>
      <c r="D31" s="85" t="str">
        <f>Config!$B$14</f>
        <v>Tele Tote 4</v>
      </c>
      <c r="E31" s="69" t="str">
        <f>Config!$B$15</f>
        <v>Tele Tote 5</v>
      </c>
      <c r="F31" s="86" t="str">
        <f>Config!$B$16</f>
        <v>Tele Tote 6</v>
      </c>
      <c r="G31" s="69" t="str">
        <f>Config!$B$14</f>
        <v>Tele Tote 4</v>
      </c>
      <c r="H31" s="69" t="str">
        <f>Config!$B$15</f>
        <v>Tele Tote 5</v>
      </c>
      <c r="I31" s="69" t="str">
        <f>Config!$B$16</f>
        <v>Tele Tote 6</v>
      </c>
    </row>
    <row r="32" spans="1:9" x14ac:dyDescent="0.25">
      <c r="A32" s="61">
        <f ca="1">SUMIF('Scouting Data Dump'!$A$1:$AA$2300,'Alliance Lookup'!B18,'Scouting Data Dump'!$T$1:$T$2300)</f>
        <v>0</v>
      </c>
      <c r="B32" s="61">
        <f ca="1">SUMIF('Scouting Data Dump'!$A$1:$AA$2300,'Alliance Lookup'!B18,'Scouting Data Dump'!$U$1:$U$2300)</f>
        <v>2</v>
      </c>
      <c r="C32" s="61">
        <f ca="1">SUMIF('Scouting Data Dump'!$A$1:$AA$2300,'Alliance Lookup'!B18,'Scouting Data Dump'!$V$1:$V$2300)</f>
        <v>3</v>
      </c>
      <c r="D32" s="79">
        <f ca="1">SUMIF('Scouting Data Dump'!$A$1:$AA$2300,'Alliance Lookup'!E18,'Scouting Data Dump'!$T$1:$T$2300)</f>
        <v>0</v>
      </c>
      <c r="E32" s="74">
        <f ca="1">SUMIF('Scouting Data Dump'!$A$1:$AA$2300,'Alliance Lookup'!E18,'Scouting Data Dump'!$U$1:$U$2300)</f>
        <v>1</v>
      </c>
      <c r="F32" s="80">
        <f ca="1">SUMIF('Scouting Data Dump'!$A$1:$AA$2300,'Alliance Lookup'!E18,'Scouting Data Dump'!$V$1:$V$2300)</f>
        <v>2</v>
      </c>
      <c r="G32" s="61">
        <f ca="1">SUMIF('Scouting Data Dump'!$A$1:$AA$2300,'Alliance Lookup'!H18,'Scouting Data Dump'!$T$1:$T$2300)</f>
        <v>5</v>
      </c>
      <c r="H32" s="61">
        <f ca="1">SUMIF('Scouting Data Dump'!$A$1:$AA$2300,'Alliance Lookup'!H18,'Scouting Data Dump'!$U$1:$U$2300)</f>
        <v>5</v>
      </c>
      <c r="I32" s="61">
        <f ca="1">SUMIF('Scouting Data Dump'!$A$1:$AA$2300,'Alliance Lookup'!H18,'Scouting Data Dump'!$V$1:$V$2300)</f>
        <v>6</v>
      </c>
    </row>
    <row r="33" spans="1:9" x14ac:dyDescent="0.25">
      <c r="A33" s="10">
        <f ca="1">A32/COUNTIF('Scouting Data Dump'!$A$1:$A$2300,'Alliance Lookup'!B18)</f>
        <v>0</v>
      </c>
      <c r="B33" s="10">
        <f ca="1">B32/COUNTIF('Scouting Data Dump'!$A$1:$A$2300,'Alliance Lookup'!B18)</f>
        <v>2</v>
      </c>
      <c r="C33" s="10">
        <f ca="1">C32/COUNTIF('Scouting Data Dump'!$A$1:$A$2300,'Alliance Lookup'!B18)</f>
        <v>3</v>
      </c>
      <c r="D33" s="81">
        <f ca="1">D32/COUNTIF('Scouting Data Dump'!$A$1:$A$2300,'Alliance Lookup'!E18)</f>
        <v>0</v>
      </c>
      <c r="E33" s="4">
        <f ca="1">E32/COUNTIF('Scouting Data Dump'!$A$1:$A$2300,'Alliance Lookup'!E18)</f>
        <v>1</v>
      </c>
      <c r="F33" s="82">
        <f ca="1">F32/COUNTIF('Scouting Data Dump'!$A$1:$A$2300,'Alliance Lookup'!E18)</f>
        <v>2</v>
      </c>
      <c r="G33" s="10">
        <f ca="1">G32/COUNTIF('Scouting Data Dump'!$A$1:$A$2300,'Alliance Lookup'!H18)</f>
        <v>2.5</v>
      </c>
      <c r="H33" s="10">
        <f ca="1">H32/COUNTIF('Scouting Data Dump'!$A$1:$A$2300,'Alliance Lookup'!H18)</f>
        <v>2.5</v>
      </c>
      <c r="I33" s="10">
        <f ca="1">I32/COUNTIF('Scouting Data Dump'!$A$1:$A$2300,'Alliance Lookup'!H18)</f>
        <v>3</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X101"/>
  <sheetViews>
    <sheetView zoomScaleNormal="100" workbookViewId="0">
      <pane xSplit="1" ySplit="1" topLeftCell="B2" activePane="bottomRight" state="frozen"/>
      <selection pane="topRight" activeCell="B1" sqref="B1"/>
      <selection pane="bottomLeft" activeCell="A2" sqref="A2"/>
      <selection pane="bottomRight" activeCell="A5" sqref="A5"/>
    </sheetView>
  </sheetViews>
  <sheetFormatPr defaultRowHeight="15" x14ac:dyDescent="0.25"/>
  <cols>
    <col min="1" max="1" width="10.42578125" customWidth="1"/>
    <col min="2" max="2" width="34" customWidth="1"/>
    <col min="3" max="3" width="6.140625" bestFit="1" customWidth="1"/>
    <col min="4" max="4" width="4.7109375" bestFit="1" customWidth="1"/>
    <col min="5" max="5" width="5" bestFit="1" customWidth="1"/>
    <col min="6" max="6" width="7" bestFit="1" customWidth="1"/>
    <col min="7" max="7" width="17.85546875" style="1" bestFit="1" customWidth="1"/>
    <col min="8" max="8" width="12" style="3" customWidth="1"/>
    <col min="9" max="9" width="12" style="15" customWidth="1"/>
    <col min="10" max="10" width="10.28515625" customWidth="1"/>
    <col min="11" max="11" width="18.28515625" bestFit="1" customWidth="1"/>
    <col min="12" max="12" width="7.140625" bestFit="1" customWidth="1"/>
    <col min="13" max="13" width="37" bestFit="1" customWidth="1"/>
    <col min="14" max="14" width="5.7109375" bestFit="1" customWidth="1"/>
    <col min="15" max="15" width="21.28515625" bestFit="1" customWidth="1"/>
    <col min="16" max="16" width="20" bestFit="1" customWidth="1"/>
    <col min="17" max="17" width="39.42578125" bestFit="1" customWidth="1"/>
    <col min="18" max="18" width="12.5703125" customWidth="1"/>
    <col min="19" max="19" width="11.85546875" bestFit="1" customWidth="1"/>
    <col min="20" max="20" width="12.42578125" bestFit="1" customWidth="1"/>
    <col min="21" max="21" width="19.7109375" bestFit="1" customWidth="1"/>
    <col min="22" max="22" width="10.28515625" bestFit="1" customWidth="1"/>
    <col min="24" max="24" width="10.42578125" bestFit="1" customWidth="1"/>
    <col min="25" max="25" width="9.85546875" bestFit="1" customWidth="1"/>
    <col min="27" max="27" width="16.140625" bestFit="1" customWidth="1"/>
    <col min="28" max="28" width="11.140625" bestFit="1" customWidth="1"/>
  </cols>
  <sheetData>
    <row r="1" spans="1:16" s="116" customFormat="1" ht="20.25" thickBot="1" x14ac:dyDescent="0.35">
      <c r="A1" s="116" t="s">
        <v>13</v>
      </c>
      <c r="B1" s="116" t="s">
        <v>0</v>
      </c>
      <c r="C1" s="116" t="s">
        <v>3</v>
      </c>
      <c r="D1" s="116" t="s">
        <v>1</v>
      </c>
      <c r="E1" s="116" t="s">
        <v>2</v>
      </c>
      <c r="F1" s="116" t="s">
        <v>14</v>
      </c>
      <c r="G1" s="117" t="s">
        <v>4</v>
      </c>
      <c r="H1" s="118" t="s">
        <v>6</v>
      </c>
      <c r="I1" s="118" t="s">
        <v>15</v>
      </c>
      <c r="J1" s="116" t="s">
        <v>5</v>
      </c>
    </row>
    <row r="2" spans="1:16" ht="16.5" thickTop="1" x14ac:dyDescent="0.25">
      <c r="A2" s="11">
        <v>71</v>
      </c>
      <c r="B2" s="11" t="s">
        <v>29</v>
      </c>
      <c r="C2" s="13"/>
      <c r="D2" s="8"/>
      <c r="E2" s="8"/>
      <c r="F2" s="23">
        <f t="shared" ref="F2:F33" si="0">SUM(C2:E2)</f>
        <v>0</v>
      </c>
      <c r="G2" s="22" t="e">
        <f t="shared" ref="G2:G33" si="1">((C2/F2))</f>
        <v>#DIV/0!</v>
      </c>
      <c r="H2" s="9"/>
      <c r="I2" s="17"/>
      <c r="J2" s="8"/>
    </row>
    <row r="3" spans="1:16" ht="15.75" x14ac:dyDescent="0.25">
      <c r="A3" s="11">
        <v>101</v>
      </c>
      <c r="B3" s="11" t="s">
        <v>30</v>
      </c>
      <c r="C3" s="12"/>
      <c r="D3" s="8"/>
      <c r="E3" s="8"/>
      <c r="F3" s="23">
        <f t="shared" si="0"/>
        <v>0</v>
      </c>
      <c r="G3" s="22" t="e">
        <f t="shared" si="1"/>
        <v>#DIV/0!</v>
      </c>
      <c r="H3" s="9"/>
      <c r="I3" s="17"/>
      <c r="J3" s="8"/>
    </row>
    <row r="4" spans="1:16" ht="15.75" x14ac:dyDescent="0.25">
      <c r="A4" s="11">
        <v>111</v>
      </c>
      <c r="B4" s="11" t="s">
        <v>31</v>
      </c>
      <c r="C4" s="13"/>
      <c r="D4" s="8"/>
      <c r="E4" s="8"/>
      <c r="F4" s="23">
        <f t="shared" si="0"/>
        <v>0</v>
      </c>
      <c r="G4" s="22" t="e">
        <f t="shared" si="1"/>
        <v>#DIV/0!</v>
      </c>
      <c r="H4" s="9"/>
      <c r="I4" s="17"/>
      <c r="J4" s="8"/>
    </row>
    <row r="5" spans="1:16" ht="15.75" x14ac:dyDescent="0.25">
      <c r="A5" s="11">
        <v>648</v>
      </c>
      <c r="B5" s="11" t="s">
        <v>32</v>
      </c>
      <c r="C5" s="13"/>
      <c r="D5" s="8"/>
      <c r="E5" s="8"/>
      <c r="F5" s="23">
        <f t="shared" si="0"/>
        <v>0</v>
      </c>
      <c r="G5" s="22" t="e">
        <f t="shared" si="1"/>
        <v>#DIV/0!</v>
      </c>
      <c r="H5" s="9"/>
      <c r="I5" s="17"/>
      <c r="J5" s="8"/>
    </row>
    <row r="6" spans="1:16" ht="15.75" x14ac:dyDescent="0.25">
      <c r="A6" s="19">
        <v>695</v>
      </c>
      <c r="B6" s="11" t="s">
        <v>33</v>
      </c>
      <c r="C6" s="13"/>
      <c r="D6" s="8"/>
      <c r="E6" s="8"/>
      <c r="F6" s="23">
        <f t="shared" si="0"/>
        <v>0</v>
      </c>
      <c r="G6" s="22" t="e">
        <f t="shared" si="1"/>
        <v>#DIV/0!</v>
      </c>
      <c r="H6" s="9"/>
      <c r="I6" s="17"/>
      <c r="J6" s="8"/>
    </row>
    <row r="7" spans="1:16" ht="15.75" x14ac:dyDescent="0.25">
      <c r="A7" s="11">
        <v>1625</v>
      </c>
      <c r="B7" s="11" t="s">
        <v>34</v>
      </c>
      <c r="C7" s="13"/>
      <c r="D7" s="8"/>
      <c r="E7" s="8"/>
      <c r="F7" s="23">
        <f t="shared" si="0"/>
        <v>0</v>
      </c>
      <c r="G7" s="22" t="e">
        <f t="shared" si="1"/>
        <v>#DIV/0!</v>
      </c>
      <c r="H7" s="9"/>
      <c r="I7" s="17"/>
      <c r="J7" s="8"/>
      <c r="L7" s="5"/>
      <c r="N7" s="6"/>
      <c r="O7" s="7"/>
      <c r="P7" s="6"/>
    </row>
    <row r="8" spans="1:16" ht="15.75" x14ac:dyDescent="0.25">
      <c r="A8" s="11">
        <v>1675</v>
      </c>
      <c r="B8" s="11" t="s">
        <v>35</v>
      </c>
      <c r="C8" s="13"/>
      <c r="D8" s="8"/>
      <c r="E8" s="8"/>
      <c r="F8" s="23">
        <f t="shared" si="0"/>
        <v>0</v>
      </c>
      <c r="G8" s="22" t="e">
        <f t="shared" si="1"/>
        <v>#DIV/0!</v>
      </c>
      <c r="H8" s="9"/>
      <c r="I8" s="17"/>
      <c r="J8" s="8"/>
    </row>
    <row r="9" spans="1:16" ht="15.75" x14ac:dyDescent="0.25">
      <c r="A9" s="11">
        <v>1732</v>
      </c>
      <c r="B9" s="11" t="s">
        <v>36</v>
      </c>
      <c r="C9" s="13"/>
      <c r="D9" s="8"/>
      <c r="E9" s="8"/>
      <c r="F9" s="23">
        <f t="shared" si="0"/>
        <v>0</v>
      </c>
      <c r="G9" s="22" t="e">
        <f t="shared" si="1"/>
        <v>#DIV/0!</v>
      </c>
      <c r="H9" s="9"/>
      <c r="I9" s="17"/>
      <c r="J9" s="8"/>
    </row>
    <row r="10" spans="1:16" ht="15.75" x14ac:dyDescent="0.25">
      <c r="A10" s="11">
        <v>1739</v>
      </c>
      <c r="B10" s="11" t="s">
        <v>37</v>
      </c>
      <c r="C10" s="13"/>
      <c r="D10" s="8"/>
      <c r="E10" s="8"/>
      <c r="F10" s="23">
        <f t="shared" si="0"/>
        <v>0</v>
      </c>
      <c r="G10" s="22" t="e">
        <f t="shared" si="1"/>
        <v>#DIV/0!</v>
      </c>
      <c r="H10" s="9"/>
      <c r="I10" s="17"/>
      <c r="J10" s="8"/>
    </row>
    <row r="11" spans="1:16" ht="15.75" x14ac:dyDescent="0.25">
      <c r="A11" s="11">
        <v>1781</v>
      </c>
      <c r="B11" s="11" t="s">
        <v>38</v>
      </c>
      <c r="C11" s="13"/>
      <c r="D11" s="8"/>
      <c r="E11" s="8"/>
      <c r="F11" s="23">
        <f t="shared" si="0"/>
        <v>0</v>
      </c>
      <c r="G11" s="22" t="e">
        <f t="shared" si="1"/>
        <v>#DIV/0!</v>
      </c>
      <c r="H11" s="9"/>
      <c r="I11" s="17"/>
      <c r="J11" s="8"/>
    </row>
    <row r="12" spans="1:16" ht="15.75" x14ac:dyDescent="0.25">
      <c r="A12" s="11">
        <v>1850</v>
      </c>
      <c r="B12" s="11" t="s">
        <v>39</v>
      </c>
      <c r="C12" s="13"/>
      <c r="D12" s="8"/>
      <c r="E12" s="8"/>
      <c r="F12" s="23">
        <f t="shared" si="0"/>
        <v>0</v>
      </c>
      <c r="G12" s="22" t="e">
        <f t="shared" si="1"/>
        <v>#DIV/0!</v>
      </c>
      <c r="H12" s="9"/>
      <c r="I12" s="17"/>
      <c r="J12" s="8"/>
    </row>
    <row r="13" spans="1:16" ht="15.75" x14ac:dyDescent="0.25">
      <c r="A13" s="11">
        <v>2010</v>
      </c>
      <c r="B13" s="11" t="s">
        <v>40</v>
      </c>
      <c r="C13" s="13"/>
      <c r="D13" s="8"/>
      <c r="E13" s="8"/>
      <c r="F13" s="23">
        <f t="shared" si="0"/>
        <v>0</v>
      </c>
      <c r="G13" s="22" t="e">
        <f t="shared" si="1"/>
        <v>#DIV/0!</v>
      </c>
      <c r="H13" s="9"/>
      <c r="I13" s="17"/>
      <c r="J13" s="8"/>
    </row>
    <row r="14" spans="1:16" ht="15.75" x14ac:dyDescent="0.25">
      <c r="A14" s="11">
        <v>2022</v>
      </c>
      <c r="B14" s="11" t="s">
        <v>41</v>
      </c>
      <c r="C14" s="13"/>
      <c r="D14" s="8"/>
      <c r="E14" s="8"/>
      <c r="F14" s="23">
        <f t="shared" si="0"/>
        <v>0</v>
      </c>
      <c r="G14" s="22" t="e">
        <f t="shared" si="1"/>
        <v>#DIV/0!</v>
      </c>
      <c r="H14" s="9"/>
      <c r="I14" s="17"/>
      <c r="J14" s="8"/>
    </row>
    <row r="15" spans="1:16" ht="15.75" x14ac:dyDescent="0.25">
      <c r="A15" s="11">
        <v>2062</v>
      </c>
      <c r="B15" s="11" t="s">
        <v>42</v>
      </c>
      <c r="C15" s="13"/>
      <c r="D15" s="8"/>
      <c r="E15" s="8"/>
      <c r="F15" s="23">
        <f t="shared" si="0"/>
        <v>0</v>
      </c>
      <c r="G15" s="22" t="e">
        <f t="shared" si="1"/>
        <v>#DIV/0!</v>
      </c>
      <c r="H15" s="9"/>
      <c r="I15" s="17"/>
      <c r="J15" s="8"/>
    </row>
    <row r="16" spans="1:16" ht="15.75" x14ac:dyDescent="0.25">
      <c r="A16" s="11">
        <v>2115</v>
      </c>
      <c r="B16" s="11" t="s">
        <v>43</v>
      </c>
      <c r="C16" s="13"/>
      <c r="D16" s="8"/>
      <c r="E16" s="8"/>
      <c r="F16" s="23">
        <f t="shared" si="0"/>
        <v>0</v>
      </c>
      <c r="G16" s="22" t="e">
        <f t="shared" si="1"/>
        <v>#DIV/0!</v>
      </c>
      <c r="H16" s="9"/>
      <c r="I16" s="17"/>
      <c r="J16" s="8"/>
    </row>
    <row r="17" spans="1:24" ht="15.75" x14ac:dyDescent="0.25">
      <c r="A17" s="11">
        <v>2136</v>
      </c>
      <c r="B17" s="11" t="s">
        <v>44</v>
      </c>
      <c r="C17" s="13"/>
      <c r="D17" s="8"/>
      <c r="E17" s="8"/>
      <c r="F17" s="23">
        <f t="shared" si="0"/>
        <v>0</v>
      </c>
      <c r="G17" s="22" t="e">
        <f t="shared" si="1"/>
        <v>#DIV/0!</v>
      </c>
      <c r="H17" s="9"/>
      <c r="I17" s="17"/>
      <c r="J17" s="8"/>
    </row>
    <row r="18" spans="1:24" ht="15.75" x14ac:dyDescent="0.25">
      <c r="A18" s="11">
        <v>2151</v>
      </c>
      <c r="B18" s="11" t="s">
        <v>45</v>
      </c>
      <c r="C18" s="13"/>
      <c r="D18" s="8"/>
      <c r="E18" s="8"/>
      <c r="F18" s="23">
        <f t="shared" si="0"/>
        <v>0</v>
      </c>
      <c r="G18" s="22" t="e">
        <f t="shared" si="1"/>
        <v>#DIV/0!</v>
      </c>
      <c r="H18" s="9"/>
      <c r="I18" s="17"/>
      <c r="J18" s="8"/>
    </row>
    <row r="19" spans="1:24" ht="15.75" x14ac:dyDescent="0.25">
      <c r="A19" s="11">
        <v>2197</v>
      </c>
      <c r="B19" s="11" t="s">
        <v>46</v>
      </c>
      <c r="C19" s="13"/>
      <c r="D19" s="8"/>
      <c r="E19" s="8"/>
      <c r="F19" s="23">
        <f t="shared" si="0"/>
        <v>0</v>
      </c>
      <c r="G19" s="22" t="e">
        <f t="shared" si="1"/>
        <v>#DIV/0!</v>
      </c>
      <c r="H19" s="9"/>
      <c r="I19" s="17"/>
      <c r="J19" s="8"/>
      <c r="V19" s="2"/>
      <c r="X19" s="3"/>
    </row>
    <row r="20" spans="1:24" ht="15.75" x14ac:dyDescent="0.25">
      <c r="A20" s="11">
        <v>2338</v>
      </c>
      <c r="B20" s="11" t="s">
        <v>47</v>
      </c>
      <c r="C20" s="13"/>
      <c r="D20" s="8"/>
      <c r="E20" s="8"/>
      <c r="F20" s="23">
        <f t="shared" si="0"/>
        <v>0</v>
      </c>
      <c r="G20" s="22" t="e">
        <f t="shared" si="1"/>
        <v>#DIV/0!</v>
      </c>
      <c r="H20" s="9"/>
      <c r="I20" s="17"/>
      <c r="J20" s="8"/>
      <c r="V20" s="2"/>
      <c r="X20" s="3"/>
    </row>
    <row r="21" spans="1:24" ht="15.75" x14ac:dyDescent="0.25">
      <c r="A21" s="11">
        <v>2358</v>
      </c>
      <c r="B21" s="11" t="s">
        <v>48</v>
      </c>
      <c r="C21" s="13"/>
      <c r="D21" s="8"/>
      <c r="E21" s="8"/>
      <c r="F21" s="23">
        <f t="shared" si="0"/>
        <v>0</v>
      </c>
      <c r="G21" s="22" t="e">
        <f t="shared" si="1"/>
        <v>#DIV/0!</v>
      </c>
      <c r="H21" s="9"/>
      <c r="I21" s="17"/>
      <c r="J21" s="8"/>
      <c r="V21" s="1"/>
      <c r="X21" s="3"/>
    </row>
    <row r="22" spans="1:24" ht="15.75" x14ac:dyDescent="0.25">
      <c r="A22" s="11">
        <v>2399</v>
      </c>
      <c r="B22" s="11" t="s">
        <v>49</v>
      </c>
      <c r="C22" s="13"/>
      <c r="D22" s="8"/>
      <c r="E22" s="8"/>
      <c r="F22" s="23">
        <f t="shared" si="0"/>
        <v>0</v>
      </c>
      <c r="G22" s="22" t="e">
        <f t="shared" si="1"/>
        <v>#DIV/0!</v>
      </c>
      <c r="H22" s="9"/>
      <c r="I22" s="17"/>
      <c r="J22" s="8"/>
      <c r="V22" s="2"/>
      <c r="X22" s="3"/>
    </row>
    <row r="23" spans="1:24" ht="15.75" x14ac:dyDescent="0.25">
      <c r="A23" s="11">
        <v>2451</v>
      </c>
      <c r="B23" s="11" t="s">
        <v>50</v>
      </c>
      <c r="C23" s="13"/>
      <c r="D23" s="8"/>
      <c r="E23" s="8"/>
      <c r="F23" s="23">
        <f t="shared" si="0"/>
        <v>0</v>
      </c>
      <c r="G23" s="22" t="e">
        <f t="shared" si="1"/>
        <v>#DIV/0!</v>
      </c>
      <c r="H23" s="9"/>
      <c r="I23" s="17"/>
      <c r="J23" s="8"/>
      <c r="V23" s="2"/>
      <c r="X23" s="3"/>
    </row>
    <row r="24" spans="1:24" ht="15.75" x14ac:dyDescent="0.25">
      <c r="A24" s="11">
        <v>2506</v>
      </c>
      <c r="B24" s="11" t="s">
        <v>51</v>
      </c>
      <c r="C24" s="13"/>
      <c r="D24" s="8"/>
      <c r="E24" s="8"/>
      <c r="F24" s="23">
        <f t="shared" si="0"/>
        <v>0</v>
      </c>
      <c r="G24" s="22" t="e">
        <f t="shared" si="1"/>
        <v>#DIV/0!</v>
      </c>
      <c r="H24" s="9"/>
      <c r="I24" s="17"/>
      <c r="J24" s="8"/>
      <c r="V24" s="1"/>
      <c r="X24" s="3"/>
    </row>
    <row r="25" spans="1:24" ht="15.75" x14ac:dyDescent="0.25">
      <c r="A25" s="11">
        <v>2704</v>
      </c>
      <c r="B25" s="11" t="s">
        <v>52</v>
      </c>
      <c r="C25" s="13"/>
      <c r="D25" s="8"/>
      <c r="E25" s="8"/>
      <c r="F25" s="23">
        <f t="shared" si="0"/>
        <v>0</v>
      </c>
      <c r="G25" s="22" t="e">
        <f t="shared" si="1"/>
        <v>#DIV/0!</v>
      </c>
      <c r="H25" s="9"/>
      <c r="I25" s="17"/>
      <c r="J25" s="8"/>
      <c r="V25" s="2"/>
      <c r="X25" s="3"/>
    </row>
    <row r="26" spans="1:24" ht="15.75" x14ac:dyDescent="0.25">
      <c r="A26" s="11">
        <v>2709</v>
      </c>
      <c r="B26" s="11" t="s">
        <v>53</v>
      </c>
      <c r="C26" s="13"/>
      <c r="D26" s="8"/>
      <c r="E26" s="8"/>
      <c r="F26" s="23">
        <f t="shared" si="0"/>
        <v>0</v>
      </c>
      <c r="G26" s="22" t="e">
        <f t="shared" si="1"/>
        <v>#DIV/0!</v>
      </c>
      <c r="H26" s="9"/>
      <c r="I26" s="17"/>
      <c r="J26" s="8"/>
      <c r="V26" s="2"/>
      <c r="X26" s="3"/>
    </row>
    <row r="27" spans="1:24" ht="15.75" x14ac:dyDescent="0.25">
      <c r="A27" s="11">
        <v>2725</v>
      </c>
      <c r="B27" s="11" t="s">
        <v>54</v>
      </c>
      <c r="C27" s="13"/>
      <c r="D27" s="8"/>
      <c r="E27" s="8"/>
      <c r="F27" s="23">
        <f t="shared" si="0"/>
        <v>0</v>
      </c>
      <c r="G27" s="22" t="e">
        <f t="shared" si="1"/>
        <v>#DIV/0!</v>
      </c>
      <c r="H27" s="9"/>
      <c r="I27" s="17"/>
      <c r="J27" s="8"/>
    </row>
    <row r="28" spans="1:24" ht="15.75" x14ac:dyDescent="0.25">
      <c r="A28" s="11">
        <v>2769</v>
      </c>
      <c r="B28" s="11" t="s">
        <v>55</v>
      </c>
      <c r="C28" s="13"/>
      <c r="D28" s="8"/>
      <c r="E28" s="8"/>
      <c r="F28" s="23">
        <f t="shared" si="0"/>
        <v>0</v>
      </c>
      <c r="G28" s="22" t="e">
        <f t="shared" si="1"/>
        <v>#DIV/0!</v>
      </c>
      <c r="H28" s="9"/>
      <c r="I28" s="17"/>
      <c r="J28" s="8"/>
    </row>
    <row r="29" spans="1:24" ht="15.75" x14ac:dyDescent="0.25">
      <c r="A29" s="11">
        <v>2781</v>
      </c>
      <c r="B29" s="11" t="s">
        <v>56</v>
      </c>
      <c r="C29" s="13"/>
      <c r="D29" s="8"/>
      <c r="E29" s="8"/>
      <c r="F29" s="23">
        <f t="shared" si="0"/>
        <v>0</v>
      </c>
      <c r="G29" s="22" t="e">
        <f t="shared" si="1"/>
        <v>#DIV/0!</v>
      </c>
      <c r="H29" s="9"/>
      <c r="I29" s="17"/>
      <c r="J29" s="8"/>
      <c r="V29" s="2"/>
      <c r="X29" s="3"/>
    </row>
    <row r="30" spans="1:24" ht="15.75" x14ac:dyDescent="0.25">
      <c r="A30" s="11">
        <v>2830</v>
      </c>
      <c r="B30" s="11" t="s">
        <v>57</v>
      </c>
      <c r="C30" s="13"/>
      <c r="D30" s="8"/>
      <c r="E30" s="8"/>
      <c r="F30" s="23">
        <f t="shared" si="0"/>
        <v>0</v>
      </c>
      <c r="G30" s="22" t="e">
        <f t="shared" si="1"/>
        <v>#DIV/0!</v>
      </c>
      <c r="H30" s="9"/>
      <c r="I30" s="17"/>
      <c r="J30" s="8"/>
      <c r="V30" s="2"/>
      <c r="X30" s="3"/>
    </row>
    <row r="31" spans="1:24" ht="15.75" x14ac:dyDescent="0.25">
      <c r="A31" s="11">
        <v>2905</v>
      </c>
      <c r="B31" s="11" t="s">
        <v>58</v>
      </c>
      <c r="C31" s="13"/>
      <c r="D31" s="8"/>
      <c r="E31" s="8"/>
      <c r="F31" s="23">
        <f t="shared" si="0"/>
        <v>0</v>
      </c>
      <c r="G31" s="22" t="e">
        <f t="shared" si="1"/>
        <v>#DIV/0!</v>
      </c>
      <c r="H31" s="9"/>
      <c r="I31" s="17"/>
      <c r="J31" s="8"/>
      <c r="V31" s="2"/>
      <c r="X31" s="3"/>
    </row>
    <row r="32" spans="1:24" ht="15.75" x14ac:dyDescent="0.25">
      <c r="A32" s="11">
        <v>3061</v>
      </c>
      <c r="B32" s="11" t="s">
        <v>59</v>
      </c>
      <c r="C32" s="13"/>
      <c r="D32" s="8"/>
      <c r="E32" s="8"/>
      <c r="F32" s="23">
        <f t="shared" si="0"/>
        <v>0</v>
      </c>
      <c r="G32" s="22" t="e">
        <f t="shared" si="1"/>
        <v>#DIV/0!</v>
      </c>
      <c r="H32" s="9"/>
      <c r="I32" s="17"/>
      <c r="J32" s="8"/>
      <c r="V32" s="2"/>
      <c r="X32" s="3"/>
    </row>
    <row r="33" spans="1:10" ht="15.75" x14ac:dyDescent="0.25">
      <c r="A33" s="11">
        <v>3067</v>
      </c>
      <c r="B33" s="11" t="s">
        <v>60</v>
      </c>
      <c r="C33" s="13"/>
      <c r="D33" s="8"/>
      <c r="E33" s="8"/>
      <c r="F33" s="23">
        <f t="shared" si="0"/>
        <v>0</v>
      </c>
      <c r="G33" s="22" t="e">
        <f t="shared" si="1"/>
        <v>#DIV/0!</v>
      </c>
      <c r="H33" s="9"/>
      <c r="I33" s="17"/>
      <c r="J33" s="8"/>
    </row>
    <row r="34" spans="1:10" ht="15.75" x14ac:dyDescent="0.25">
      <c r="A34" s="11">
        <v>3110</v>
      </c>
      <c r="B34" s="11" t="s">
        <v>61</v>
      </c>
      <c r="C34" s="13"/>
      <c r="D34" s="8"/>
      <c r="E34" s="8"/>
      <c r="F34" s="23">
        <f t="shared" ref="F34:F65" si="2">SUM(C34:E34)</f>
        <v>0</v>
      </c>
      <c r="G34" s="22" t="e">
        <f t="shared" ref="G34:G65" si="3">((C34/F34))</f>
        <v>#DIV/0!</v>
      </c>
      <c r="H34" s="9"/>
      <c r="I34" s="17"/>
      <c r="J34" s="8"/>
    </row>
    <row r="35" spans="1:10" ht="15.75" x14ac:dyDescent="0.25">
      <c r="A35" s="11">
        <v>3135</v>
      </c>
      <c r="B35" s="11" t="s">
        <v>62</v>
      </c>
      <c r="C35" s="13"/>
      <c r="D35" s="8"/>
      <c r="E35" s="8"/>
      <c r="F35" s="23">
        <f t="shared" si="2"/>
        <v>0</v>
      </c>
      <c r="G35" s="22" t="e">
        <f t="shared" si="3"/>
        <v>#DIV/0!</v>
      </c>
      <c r="H35" s="9"/>
      <c r="I35" s="17"/>
      <c r="J35" s="8"/>
    </row>
    <row r="36" spans="1:10" ht="15.75" x14ac:dyDescent="0.25">
      <c r="A36" s="19">
        <v>3177</v>
      </c>
      <c r="B36" s="11" t="s">
        <v>63</v>
      </c>
      <c r="C36" s="13"/>
      <c r="D36" s="8"/>
      <c r="E36" s="8"/>
      <c r="F36" s="23">
        <f t="shared" si="2"/>
        <v>0</v>
      </c>
      <c r="G36" s="22" t="e">
        <f t="shared" si="3"/>
        <v>#DIV/0!</v>
      </c>
      <c r="H36" s="9"/>
      <c r="I36" s="17"/>
      <c r="J36" s="8"/>
    </row>
    <row r="37" spans="1:10" ht="15.75" x14ac:dyDescent="0.25">
      <c r="A37" s="11">
        <v>3352</v>
      </c>
      <c r="B37" s="11" t="s">
        <v>64</v>
      </c>
      <c r="C37" s="13"/>
      <c r="D37" s="8"/>
      <c r="E37" s="8"/>
      <c r="F37" s="23">
        <f t="shared" si="2"/>
        <v>0</v>
      </c>
      <c r="G37" s="22" t="e">
        <f t="shared" si="3"/>
        <v>#DIV/0!</v>
      </c>
      <c r="H37" s="9"/>
      <c r="I37" s="17"/>
      <c r="J37" s="8"/>
    </row>
    <row r="38" spans="1:10" ht="15.75" x14ac:dyDescent="0.25">
      <c r="A38" s="11">
        <v>3488</v>
      </c>
      <c r="B38" s="11" t="s">
        <v>65</v>
      </c>
      <c r="C38" s="13"/>
      <c r="D38" s="8"/>
      <c r="E38" s="8"/>
      <c r="F38" s="23">
        <f t="shared" si="2"/>
        <v>0</v>
      </c>
      <c r="G38" s="22" t="e">
        <f t="shared" si="3"/>
        <v>#DIV/0!</v>
      </c>
      <c r="H38" s="9"/>
      <c r="I38" s="17"/>
      <c r="J38" s="8"/>
    </row>
    <row r="39" spans="1:10" ht="15.75" x14ac:dyDescent="0.25">
      <c r="A39" s="19">
        <v>3646</v>
      </c>
      <c r="B39" s="11" t="s">
        <v>66</v>
      </c>
      <c r="C39" s="13"/>
      <c r="D39" s="8"/>
      <c r="E39" s="8"/>
      <c r="F39" s="23">
        <f t="shared" si="2"/>
        <v>0</v>
      </c>
      <c r="G39" s="22" t="e">
        <f t="shared" si="3"/>
        <v>#DIV/0!</v>
      </c>
      <c r="H39" s="9"/>
      <c r="I39" s="17"/>
      <c r="J39" s="8"/>
    </row>
    <row r="40" spans="1:10" ht="15.75" x14ac:dyDescent="0.25">
      <c r="A40" s="11">
        <v>3695</v>
      </c>
      <c r="B40" s="11" t="s">
        <v>67</v>
      </c>
      <c r="C40" s="13"/>
      <c r="D40" s="8"/>
      <c r="E40" s="8"/>
      <c r="F40" s="23">
        <f t="shared" si="2"/>
        <v>0</v>
      </c>
      <c r="G40" s="22" t="e">
        <f t="shared" si="3"/>
        <v>#DIV/0!</v>
      </c>
      <c r="H40" s="9"/>
      <c r="I40" s="17"/>
      <c r="J40" s="8"/>
    </row>
    <row r="41" spans="1:10" ht="15.75" x14ac:dyDescent="0.25">
      <c r="A41" s="11">
        <v>3936</v>
      </c>
      <c r="B41" s="11" t="s">
        <v>68</v>
      </c>
      <c r="C41" s="13"/>
      <c r="D41" s="8"/>
      <c r="E41" s="8"/>
      <c r="F41" s="23">
        <f t="shared" si="2"/>
        <v>0</v>
      </c>
      <c r="G41" s="22" t="e">
        <f t="shared" si="3"/>
        <v>#DIV/0!</v>
      </c>
      <c r="H41" s="9"/>
      <c r="I41" s="17"/>
      <c r="J41" s="8"/>
    </row>
    <row r="42" spans="1:10" ht="15.75" x14ac:dyDescent="0.25">
      <c r="A42" s="11">
        <v>4096</v>
      </c>
      <c r="B42" s="11" t="s">
        <v>69</v>
      </c>
      <c r="C42" s="13"/>
      <c r="D42" s="8"/>
      <c r="E42" s="8"/>
      <c r="F42" s="23">
        <f t="shared" si="2"/>
        <v>0</v>
      </c>
      <c r="G42" s="22" t="e">
        <f t="shared" si="3"/>
        <v>#DIV/0!</v>
      </c>
      <c r="H42" s="9"/>
      <c r="I42" s="17"/>
      <c r="J42" s="8"/>
    </row>
    <row r="43" spans="1:10" ht="15.75" x14ac:dyDescent="0.25">
      <c r="A43" s="11">
        <v>4191</v>
      </c>
      <c r="B43" s="11" t="s">
        <v>70</v>
      </c>
      <c r="C43" s="13"/>
      <c r="D43" s="8"/>
      <c r="E43" s="8"/>
      <c r="F43" s="23">
        <f t="shared" si="2"/>
        <v>0</v>
      </c>
      <c r="G43" s="22" t="e">
        <f t="shared" si="3"/>
        <v>#DIV/0!</v>
      </c>
      <c r="H43" s="9"/>
      <c r="I43" s="17"/>
      <c r="J43" s="8"/>
    </row>
    <row r="44" spans="1:10" ht="15.75" x14ac:dyDescent="0.25">
      <c r="A44" s="11">
        <v>4241</v>
      </c>
      <c r="B44" s="11" t="s">
        <v>71</v>
      </c>
      <c r="C44" s="13"/>
      <c r="D44" s="8"/>
      <c r="E44" s="8"/>
      <c r="F44" s="23">
        <f t="shared" si="2"/>
        <v>0</v>
      </c>
      <c r="G44" s="22" t="e">
        <f t="shared" si="3"/>
        <v>#DIV/0!</v>
      </c>
      <c r="H44" s="9"/>
      <c r="I44" s="17"/>
      <c r="J44" s="8"/>
    </row>
    <row r="45" spans="1:10" ht="15.75" x14ac:dyDescent="0.25">
      <c r="A45" s="11">
        <v>4292</v>
      </c>
      <c r="B45" s="11" t="s">
        <v>72</v>
      </c>
      <c r="C45" s="13"/>
      <c r="D45" s="8"/>
      <c r="E45" s="8"/>
      <c r="F45" s="23">
        <f t="shared" si="2"/>
        <v>0</v>
      </c>
      <c r="G45" s="22" t="e">
        <f t="shared" si="3"/>
        <v>#DIV/0!</v>
      </c>
      <c r="H45" s="9"/>
      <c r="I45" s="17"/>
      <c r="J45" s="8"/>
    </row>
    <row r="46" spans="1:10" ht="15.75" x14ac:dyDescent="0.25">
      <c r="A46" s="11">
        <v>4302</v>
      </c>
      <c r="B46" s="11" t="s">
        <v>73</v>
      </c>
      <c r="C46" s="13"/>
      <c r="D46" s="8"/>
      <c r="E46" s="8"/>
      <c r="F46" s="23">
        <f t="shared" si="2"/>
        <v>0</v>
      </c>
      <c r="G46" s="22" t="e">
        <f t="shared" si="3"/>
        <v>#DIV/0!</v>
      </c>
      <c r="H46" s="9"/>
      <c r="I46" s="17"/>
      <c r="J46" s="8"/>
    </row>
    <row r="47" spans="1:10" ht="15.75" x14ac:dyDescent="0.25">
      <c r="A47" s="11">
        <v>4551</v>
      </c>
      <c r="B47" s="11" t="s">
        <v>74</v>
      </c>
      <c r="C47" s="13"/>
      <c r="D47" s="8"/>
      <c r="E47" s="8"/>
      <c r="F47" s="23">
        <f t="shared" si="2"/>
        <v>0</v>
      </c>
      <c r="G47" s="22" t="e">
        <f t="shared" si="3"/>
        <v>#DIV/0!</v>
      </c>
      <c r="H47" s="9"/>
      <c r="I47" s="17"/>
      <c r="J47" s="8"/>
    </row>
    <row r="48" spans="1:10" ht="15.75" x14ac:dyDescent="0.25">
      <c r="A48" s="11">
        <v>4645</v>
      </c>
      <c r="B48" s="11" t="s">
        <v>75</v>
      </c>
      <c r="C48" s="13"/>
      <c r="D48" s="8"/>
      <c r="E48" s="8"/>
      <c r="F48" s="23">
        <f t="shared" si="2"/>
        <v>0</v>
      </c>
      <c r="G48" s="22" t="e">
        <f t="shared" si="3"/>
        <v>#DIV/0!</v>
      </c>
      <c r="H48" s="9"/>
      <c r="I48" s="17"/>
      <c r="J48" s="8"/>
    </row>
    <row r="49" spans="1:10" ht="15.75" x14ac:dyDescent="0.25">
      <c r="A49" s="11">
        <v>4676</v>
      </c>
      <c r="B49" s="11" t="s">
        <v>76</v>
      </c>
      <c r="C49" s="13"/>
      <c r="D49" s="8"/>
      <c r="E49" s="8"/>
      <c r="F49" s="23">
        <f t="shared" si="2"/>
        <v>0</v>
      </c>
      <c r="G49" s="22" t="e">
        <f t="shared" si="3"/>
        <v>#DIV/0!</v>
      </c>
      <c r="H49" s="9"/>
      <c r="I49" s="17"/>
      <c r="J49" s="8"/>
    </row>
    <row r="50" spans="1:10" ht="15.75" x14ac:dyDescent="0.25">
      <c r="A50" s="11">
        <v>4702</v>
      </c>
      <c r="B50" s="11" t="s">
        <v>77</v>
      </c>
      <c r="C50" s="13"/>
      <c r="D50" s="8"/>
      <c r="E50" s="8"/>
      <c r="F50" s="23">
        <f t="shared" si="2"/>
        <v>0</v>
      </c>
      <c r="G50" s="22" t="e">
        <f t="shared" si="3"/>
        <v>#DIV/0!</v>
      </c>
      <c r="H50" s="9"/>
      <c r="I50" s="17"/>
      <c r="J50" s="8"/>
    </row>
    <row r="51" spans="1:10" ht="15.75" x14ac:dyDescent="0.25">
      <c r="A51" s="11">
        <v>4787</v>
      </c>
      <c r="B51" s="11" t="s">
        <v>78</v>
      </c>
      <c r="C51" s="13"/>
      <c r="D51" s="8"/>
      <c r="E51" s="8"/>
      <c r="F51" s="23">
        <f t="shared" si="2"/>
        <v>0</v>
      </c>
      <c r="G51" s="22" t="e">
        <f t="shared" si="3"/>
        <v>#DIV/0!</v>
      </c>
      <c r="H51" s="9"/>
      <c r="I51" s="17"/>
      <c r="J51" s="8"/>
    </row>
    <row r="52" spans="1:10" ht="15.75" x14ac:dyDescent="0.25">
      <c r="A52" s="42">
        <v>4972</v>
      </c>
      <c r="B52" s="11" t="s">
        <v>79</v>
      </c>
      <c r="C52" s="13"/>
      <c r="D52" s="8"/>
      <c r="E52" s="8"/>
      <c r="F52" s="23">
        <f t="shared" si="2"/>
        <v>0</v>
      </c>
      <c r="G52" s="22" t="e">
        <f t="shared" si="3"/>
        <v>#DIV/0!</v>
      </c>
      <c r="H52" s="9"/>
      <c r="I52" s="17"/>
      <c r="J52" s="8"/>
    </row>
    <row r="53" spans="1:10" ht="15.75" x14ac:dyDescent="0.25">
      <c r="A53" s="11">
        <v>4979</v>
      </c>
      <c r="B53" s="11" t="s">
        <v>80</v>
      </c>
      <c r="C53" s="13"/>
      <c r="D53" s="8"/>
      <c r="E53" s="8"/>
      <c r="F53" s="23">
        <f t="shared" si="2"/>
        <v>0</v>
      </c>
      <c r="G53" s="22" t="e">
        <f t="shared" si="3"/>
        <v>#DIV/0!</v>
      </c>
      <c r="H53" s="9"/>
      <c r="I53" s="17"/>
      <c r="J53" s="8"/>
    </row>
    <row r="54" spans="1:10" ht="15.75" x14ac:dyDescent="0.25">
      <c r="A54" s="11">
        <v>5125</v>
      </c>
      <c r="B54" s="11" t="s">
        <v>198</v>
      </c>
      <c r="C54" s="13"/>
      <c r="D54" s="8"/>
      <c r="E54" s="8"/>
      <c r="F54" s="23">
        <f t="shared" si="2"/>
        <v>0</v>
      </c>
      <c r="G54" s="22" t="e">
        <f t="shared" si="3"/>
        <v>#DIV/0!</v>
      </c>
      <c r="H54" s="9"/>
      <c r="I54" s="17"/>
      <c r="J54" s="8"/>
    </row>
    <row r="55" spans="1:10" ht="15.75" x14ac:dyDescent="0.25">
      <c r="A55" s="11">
        <v>5350</v>
      </c>
      <c r="B55" s="11" t="s">
        <v>81</v>
      </c>
      <c r="C55" s="13"/>
      <c r="D55" s="8"/>
      <c r="E55" s="8"/>
      <c r="F55" s="23">
        <f t="shared" si="2"/>
        <v>0</v>
      </c>
      <c r="G55" s="22" t="e">
        <f t="shared" si="3"/>
        <v>#DIV/0!</v>
      </c>
      <c r="H55" s="9"/>
      <c r="I55" s="17"/>
      <c r="J55" s="8"/>
    </row>
    <row r="56" spans="1:10" ht="15.75" x14ac:dyDescent="0.25">
      <c r="A56" s="89"/>
      <c r="B56" s="11"/>
      <c r="C56" s="13"/>
      <c r="D56" s="8"/>
      <c r="E56" s="8"/>
      <c r="F56" s="23">
        <f t="shared" si="2"/>
        <v>0</v>
      </c>
      <c r="G56" s="22" t="e">
        <f t="shared" si="3"/>
        <v>#DIV/0!</v>
      </c>
      <c r="H56" s="9"/>
      <c r="I56" s="17"/>
      <c r="J56" s="8"/>
    </row>
    <row r="57" spans="1:10" ht="15.75" x14ac:dyDescent="0.25">
      <c r="A57" s="11"/>
      <c r="B57" s="11"/>
      <c r="C57" s="13"/>
      <c r="D57" s="8"/>
      <c r="E57" s="8"/>
      <c r="F57" s="23">
        <f t="shared" si="2"/>
        <v>0</v>
      </c>
      <c r="G57" s="22" t="e">
        <f t="shared" si="3"/>
        <v>#DIV/0!</v>
      </c>
      <c r="H57" s="9"/>
      <c r="I57" s="17"/>
      <c r="J57" s="8"/>
    </row>
    <row r="58" spans="1:10" ht="15.75" x14ac:dyDescent="0.25">
      <c r="A58" s="11"/>
      <c r="B58" s="11"/>
      <c r="C58" s="13"/>
      <c r="D58" s="8"/>
      <c r="E58" s="8"/>
      <c r="F58" s="23">
        <f t="shared" si="2"/>
        <v>0</v>
      </c>
      <c r="G58" s="22" t="e">
        <f t="shared" si="3"/>
        <v>#DIV/0!</v>
      </c>
      <c r="H58" s="9"/>
      <c r="I58" s="17"/>
      <c r="J58" s="8"/>
    </row>
    <row r="59" spans="1:10" ht="15.75" x14ac:dyDescent="0.25">
      <c r="A59" s="11"/>
      <c r="B59" s="11"/>
      <c r="C59" s="13"/>
      <c r="D59" s="8"/>
      <c r="E59" s="8"/>
      <c r="F59" s="23">
        <f t="shared" si="2"/>
        <v>0</v>
      </c>
      <c r="G59" s="22" t="e">
        <f t="shared" si="3"/>
        <v>#DIV/0!</v>
      </c>
      <c r="H59" s="9"/>
      <c r="I59" s="17"/>
      <c r="J59" s="8"/>
    </row>
    <row r="60" spans="1:10" ht="15.75" x14ac:dyDescent="0.25">
      <c r="A60" s="11"/>
      <c r="B60" s="11"/>
      <c r="C60" s="13"/>
      <c r="D60" s="8"/>
      <c r="E60" s="8"/>
      <c r="F60" s="23">
        <f t="shared" si="2"/>
        <v>0</v>
      </c>
      <c r="G60" s="22" t="e">
        <f t="shared" si="3"/>
        <v>#DIV/0!</v>
      </c>
      <c r="H60" s="9"/>
      <c r="I60" s="17"/>
      <c r="J60" s="8"/>
    </row>
    <row r="61" spans="1:10" ht="15.75" x14ac:dyDescent="0.25">
      <c r="A61" s="11"/>
      <c r="B61" s="11"/>
      <c r="C61" s="13"/>
      <c r="D61" s="8"/>
      <c r="E61" s="8"/>
      <c r="F61" s="23">
        <f t="shared" si="2"/>
        <v>0</v>
      </c>
      <c r="G61" s="22" t="e">
        <f t="shared" si="3"/>
        <v>#DIV/0!</v>
      </c>
      <c r="H61" s="9"/>
      <c r="I61" s="17"/>
      <c r="J61" s="8"/>
    </row>
    <row r="62" spans="1:10" ht="15.75" x14ac:dyDescent="0.25">
      <c r="A62" s="11"/>
      <c r="B62" s="11"/>
      <c r="C62" s="13"/>
      <c r="D62" s="8"/>
      <c r="E62" s="8"/>
      <c r="F62" s="23">
        <f t="shared" si="2"/>
        <v>0</v>
      </c>
      <c r="G62" s="22" t="e">
        <f t="shared" si="3"/>
        <v>#DIV/0!</v>
      </c>
      <c r="H62" s="9"/>
      <c r="I62" s="17"/>
      <c r="J62" s="8"/>
    </row>
    <row r="63" spans="1:10" ht="15.75" x14ac:dyDescent="0.25">
      <c r="A63" s="11"/>
      <c r="B63" s="11"/>
      <c r="C63" s="13"/>
      <c r="D63" s="8"/>
      <c r="E63" s="8"/>
      <c r="F63" s="23">
        <f t="shared" si="2"/>
        <v>0</v>
      </c>
      <c r="G63" s="22" t="e">
        <f t="shared" si="3"/>
        <v>#DIV/0!</v>
      </c>
      <c r="H63" s="9"/>
      <c r="I63" s="17"/>
      <c r="J63" s="8"/>
    </row>
    <row r="64" spans="1:10" ht="15.75" x14ac:dyDescent="0.25">
      <c r="A64" s="11"/>
      <c r="B64" s="11"/>
      <c r="C64" s="13"/>
      <c r="D64" s="8"/>
      <c r="E64" s="8"/>
      <c r="F64" s="23">
        <f t="shared" si="2"/>
        <v>0</v>
      </c>
      <c r="G64" s="22" t="e">
        <f t="shared" si="3"/>
        <v>#DIV/0!</v>
      </c>
      <c r="H64" s="9"/>
      <c r="I64" s="17"/>
      <c r="J64" s="8"/>
    </row>
    <row r="65" spans="1:10" ht="15.75" x14ac:dyDescent="0.25">
      <c r="A65" s="11"/>
      <c r="B65" s="11"/>
      <c r="C65" s="13"/>
      <c r="D65" s="8"/>
      <c r="E65" s="8"/>
      <c r="F65" s="23">
        <f t="shared" si="2"/>
        <v>0</v>
      </c>
      <c r="G65" s="22" t="e">
        <f t="shared" si="3"/>
        <v>#DIV/0!</v>
      </c>
      <c r="H65" s="9"/>
      <c r="I65" s="17"/>
      <c r="J65" s="8"/>
    </row>
    <row r="66" spans="1:10" ht="15.75" x14ac:dyDescent="0.25">
      <c r="A66" s="11"/>
      <c r="B66" s="11"/>
      <c r="C66" s="13"/>
      <c r="D66" s="8"/>
      <c r="E66" s="8"/>
      <c r="F66" s="23">
        <f t="shared" ref="F66:F97" si="4">SUM(C66:E66)</f>
        <v>0</v>
      </c>
      <c r="G66" s="22" t="e">
        <f t="shared" ref="G66:G97" si="5">((C66/F66))</f>
        <v>#DIV/0!</v>
      </c>
      <c r="H66" s="9"/>
      <c r="I66" s="17"/>
      <c r="J66" s="8"/>
    </row>
    <row r="67" spans="1:10" ht="15.75" x14ac:dyDescent="0.25">
      <c r="A67" s="11"/>
      <c r="B67" s="11"/>
      <c r="C67" s="13"/>
      <c r="D67" s="8"/>
      <c r="E67" s="8"/>
      <c r="F67" s="23">
        <f t="shared" si="4"/>
        <v>0</v>
      </c>
      <c r="G67" s="22" t="e">
        <f t="shared" si="5"/>
        <v>#DIV/0!</v>
      </c>
      <c r="H67" s="9"/>
      <c r="I67" s="17"/>
      <c r="J67" s="8"/>
    </row>
    <row r="68" spans="1:10" ht="15.75" x14ac:dyDescent="0.25">
      <c r="A68" s="11"/>
      <c r="B68" s="11"/>
      <c r="C68" s="13"/>
      <c r="D68" s="8"/>
      <c r="E68" s="8"/>
      <c r="F68" s="23">
        <f t="shared" si="4"/>
        <v>0</v>
      </c>
      <c r="G68" s="22" t="e">
        <f t="shared" si="5"/>
        <v>#DIV/0!</v>
      </c>
      <c r="H68" s="9"/>
      <c r="I68" s="17"/>
      <c r="J68" s="8"/>
    </row>
    <row r="69" spans="1:10" ht="15.75" x14ac:dyDescent="0.25">
      <c r="A69" s="11"/>
      <c r="B69" s="11"/>
      <c r="C69" s="13"/>
      <c r="D69" s="8"/>
      <c r="E69" s="8"/>
      <c r="F69" s="23">
        <f t="shared" si="4"/>
        <v>0</v>
      </c>
      <c r="G69" s="22" t="e">
        <f t="shared" si="5"/>
        <v>#DIV/0!</v>
      </c>
      <c r="H69" s="9"/>
      <c r="I69" s="17"/>
      <c r="J69" s="8"/>
    </row>
    <row r="70" spans="1:10" ht="15.75" x14ac:dyDescent="0.25">
      <c r="A70" s="11"/>
      <c r="B70" s="11"/>
      <c r="C70" s="13"/>
      <c r="D70" s="8"/>
      <c r="E70" s="8"/>
      <c r="F70" s="23">
        <f t="shared" si="4"/>
        <v>0</v>
      </c>
      <c r="G70" s="22" t="e">
        <f t="shared" si="5"/>
        <v>#DIV/0!</v>
      </c>
      <c r="H70" s="9"/>
      <c r="I70" s="17"/>
      <c r="J70" s="8"/>
    </row>
    <row r="71" spans="1:10" ht="15.75" x14ac:dyDescent="0.25">
      <c r="A71" s="11"/>
      <c r="B71" s="11"/>
      <c r="C71" s="13"/>
      <c r="D71" s="8"/>
      <c r="E71" s="8"/>
      <c r="F71" s="23">
        <f t="shared" si="4"/>
        <v>0</v>
      </c>
      <c r="G71" s="22" t="e">
        <f t="shared" si="5"/>
        <v>#DIV/0!</v>
      </c>
      <c r="H71" s="9"/>
      <c r="I71" s="17"/>
      <c r="J71" s="8"/>
    </row>
    <row r="72" spans="1:10" ht="15.75" x14ac:dyDescent="0.25">
      <c r="A72" s="11"/>
      <c r="B72" s="11"/>
      <c r="C72" s="13"/>
      <c r="D72" s="8"/>
      <c r="E72" s="8"/>
      <c r="F72" s="23">
        <f t="shared" si="4"/>
        <v>0</v>
      </c>
      <c r="G72" s="22" t="e">
        <f t="shared" si="5"/>
        <v>#DIV/0!</v>
      </c>
      <c r="H72" s="9"/>
      <c r="I72" s="17"/>
      <c r="J72" s="8"/>
    </row>
    <row r="73" spans="1:10" ht="15.75" x14ac:dyDescent="0.25">
      <c r="A73" s="11"/>
      <c r="B73" s="11"/>
      <c r="C73" s="13"/>
      <c r="D73" s="8"/>
      <c r="E73" s="8"/>
      <c r="F73" s="23">
        <f t="shared" si="4"/>
        <v>0</v>
      </c>
      <c r="G73" s="22" t="e">
        <f t="shared" si="5"/>
        <v>#DIV/0!</v>
      </c>
      <c r="H73" s="9"/>
      <c r="I73" s="17"/>
      <c r="J73" s="8"/>
    </row>
    <row r="74" spans="1:10" ht="15.75" x14ac:dyDescent="0.25">
      <c r="A74" s="11"/>
      <c r="B74" s="11"/>
      <c r="C74" s="13"/>
      <c r="D74" s="8"/>
      <c r="E74" s="8"/>
      <c r="F74" s="23">
        <f t="shared" si="4"/>
        <v>0</v>
      </c>
      <c r="G74" s="22" t="e">
        <f t="shared" si="5"/>
        <v>#DIV/0!</v>
      </c>
      <c r="H74" s="9"/>
      <c r="I74" s="17"/>
      <c r="J74" s="8"/>
    </row>
    <row r="75" spans="1:10" ht="15.75" x14ac:dyDescent="0.25">
      <c r="A75" s="11"/>
      <c r="B75" s="11"/>
      <c r="C75" s="13"/>
      <c r="D75" s="8"/>
      <c r="E75" s="8"/>
      <c r="F75" s="23">
        <f t="shared" si="4"/>
        <v>0</v>
      </c>
      <c r="G75" s="22" t="e">
        <f t="shared" si="5"/>
        <v>#DIV/0!</v>
      </c>
      <c r="H75" s="9"/>
      <c r="I75" s="17"/>
      <c r="J75" s="8"/>
    </row>
    <row r="76" spans="1:10" ht="15.75" x14ac:dyDescent="0.25">
      <c r="A76" s="11"/>
      <c r="B76" s="11"/>
      <c r="C76" s="13"/>
      <c r="D76" s="8"/>
      <c r="E76" s="8"/>
      <c r="F76" s="23">
        <f t="shared" si="4"/>
        <v>0</v>
      </c>
      <c r="G76" s="22" t="e">
        <f t="shared" si="5"/>
        <v>#DIV/0!</v>
      </c>
      <c r="H76" s="9"/>
      <c r="I76" s="17"/>
      <c r="J76" s="8"/>
    </row>
    <row r="77" spans="1:10" ht="15.75" x14ac:dyDescent="0.25">
      <c r="A77" s="11"/>
      <c r="B77" s="11"/>
      <c r="C77" s="13"/>
      <c r="D77" s="8"/>
      <c r="E77" s="8"/>
      <c r="F77" s="23">
        <f t="shared" si="4"/>
        <v>0</v>
      </c>
      <c r="G77" s="22" t="e">
        <f t="shared" si="5"/>
        <v>#DIV/0!</v>
      </c>
      <c r="H77" s="9"/>
      <c r="I77" s="17"/>
      <c r="J77" s="8"/>
    </row>
    <row r="78" spans="1:10" ht="15.75" x14ac:dyDescent="0.25">
      <c r="A78" s="11"/>
      <c r="B78" s="11"/>
      <c r="C78" s="13"/>
      <c r="D78" s="8"/>
      <c r="E78" s="8"/>
      <c r="F78" s="23">
        <f t="shared" si="4"/>
        <v>0</v>
      </c>
      <c r="G78" s="22" t="e">
        <f t="shared" si="5"/>
        <v>#DIV/0!</v>
      </c>
      <c r="H78" s="9"/>
      <c r="I78" s="17"/>
      <c r="J78" s="8"/>
    </row>
    <row r="79" spans="1:10" ht="15.75" x14ac:dyDescent="0.25">
      <c r="A79" s="11"/>
      <c r="B79" s="11"/>
      <c r="C79" s="13"/>
      <c r="D79" s="8"/>
      <c r="E79" s="8"/>
      <c r="F79" s="23">
        <f t="shared" si="4"/>
        <v>0</v>
      </c>
      <c r="G79" s="22" t="e">
        <f t="shared" si="5"/>
        <v>#DIV/0!</v>
      </c>
      <c r="H79" s="9"/>
      <c r="I79" s="17"/>
      <c r="J79" s="8"/>
    </row>
    <row r="80" spans="1:10" ht="15.75" x14ac:dyDescent="0.25">
      <c r="A80" s="11"/>
      <c r="B80" s="11"/>
      <c r="C80" s="13"/>
      <c r="D80" s="8"/>
      <c r="E80" s="8"/>
      <c r="F80" s="23">
        <f t="shared" si="4"/>
        <v>0</v>
      </c>
      <c r="G80" s="22" t="e">
        <f t="shared" si="5"/>
        <v>#DIV/0!</v>
      </c>
      <c r="H80" s="9"/>
      <c r="I80" s="17"/>
      <c r="J80" s="8"/>
    </row>
    <row r="81" spans="1:10" ht="15.75" x14ac:dyDescent="0.25">
      <c r="A81" s="11"/>
      <c r="B81" s="11"/>
      <c r="C81" s="13"/>
      <c r="D81" s="8"/>
      <c r="E81" s="8"/>
      <c r="F81" s="23">
        <f t="shared" si="4"/>
        <v>0</v>
      </c>
      <c r="G81" s="22" t="e">
        <f t="shared" si="5"/>
        <v>#DIV/0!</v>
      </c>
      <c r="H81" s="9"/>
      <c r="I81" s="17"/>
      <c r="J81" s="8"/>
    </row>
    <row r="82" spans="1:10" ht="15.75" x14ac:dyDescent="0.25">
      <c r="A82" s="11"/>
      <c r="B82" s="11"/>
      <c r="C82" s="13"/>
      <c r="D82" s="8"/>
      <c r="E82" s="8"/>
      <c r="F82" s="23">
        <f t="shared" si="4"/>
        <v>0</v>
      </c>
      <c r="G82" s="22" t="e">
        <f t="shared" si="5"/>
        <v>#DIV/0!</v>
      </c>
      <c r="H82" s="9"/>
      <c r="I82" s="17"/>
      <c r="J82" s="8"/>
    </row>
    <row r="83" spans="1:10" ht="15.75" x14ac:dyDescent="0.25">
      <c r="A83" s="11"/>
      <c r="B83" s="11"/>
      <c r="C83" s="13"/>
      <c r="D83" s="8"/>
      <c r="E83" s="8"/>
      <c r="F83" s="23">
        <f t="shared" si="4"/>
        <v>0</v>
      </c>
      <c r="G83" s="22" t="e">
        <f t="shared" si="5"/>
        <v>#DIV/0!</v>
      </c>
      <c r="H83" s="9"/>
      <c r="I83" s="17"/>
      <c r="J83" s="8"/>
    </row>
    <row r="84" spans="1:10" ht="15.75" x14ac:dyDescent="0.25">
      <c r="A84" s="11"/>
      <c r="B84" s="11"/>
      <c r="C84" s="13"/>
      <c r="D84" s="8"/>
      <c r="E84" s="8"/>
      <c r="F84" s="23">
        <f t="shared" si="4"/>
        <v>0</v>
      </c>
      <c r="G84" s="22" t="e">
        <f t="shared" si="5"/>
        <v>#DIV/0!</v>
      </c>
      <c r="H84" s="9"/>
      <c r="I84" s="17"/>
      <c r="J84" s="8"/>
    </row>
    <row r="85" spans="1:10" ht="15.75" x14ac:dyDescent="0.25">
      <c r="A85" s="11"/>
      <c r="B85" s="11"/>
      <c r="C85" s="13"/>
      <c r="D85" s="8"/>
      <c r="E85" s="8"/>
      <c r="F85" s="23">
        <f t="shared" si="4"/>
        <v>0</v>
      </c>
      <c r="G85" s="22" t="e">
        <f t="shared" si="5"/>
        <v>#DIV/0!</v>
      </c>
      <c r="H85" s="9"/>
      <c r="I85" s="17"/>
      <c r="J85" s="8"/>
    </row>
    <row r="86" spans="1:10" ht="15.75" x14ac:dyDescent="0.25">
      <c r="A86" s="11"/>
      <c r="B86" s="11"/>
      <c r="C86" s="13"/>
      <c r="D86" s="8"/>
      <c r="E86" s="8"/>
      <c r="F86" s="23">
        <f t="shared" si="4"/>
        <v>0</v>
      </c>
      <c r="G86" s="22" t="e">
        <f t="shared" si="5"/>
        <v>#DIV/0!</v>
      </c>
      <c r="H86" s="9"/>
      <c r="I86" s="17"/>
      <c r="J86" s="8"/>
    </row>
    <row r="87" spans="1:10" ht="15.75" x14ac:dyDescent="0.25">
      <c r="A87" s="11"/>
      <c r="B87" s="11"/>
      <c r="C87" s="13"/>
      <c r="D87" s="8"/>
      <c r="E87" s="8"/>
      <c r="F87" s="23">
        <f t="shared" si="4"/>
        <v>0</v>
      </c>
      <c r="G87" s="22" t="e">
        <f t="shared" si="5"/>
        <v>#DIV/0!</v>
      </c>
      <c r="H87" s="17"/>
      <c r="I87" s="17"/>
      <c r="J87" s="8"/>
    </row>
    <row r="88" spans="1:10" ht="15.75" x14ac:dyDescent="0.25">
      <c r="A88" s="11"/>
      <c r="B88" s="11"/>
      <c r="C88" s="13"/>
      <c r="D88" s="8"/>
      <c r="E88" s="8"/>
      <c r="F88" s="23">
        <f t="shared" si="4"/>
        <v>0</v>
      </c>
      <c r="G88" s="22" t="e">
        <f t="shared" si="5"/>
        <v>#DIV/0!</v>
      </c>
      <c r="H88" s="17"/>
      <c r="I88" s="17"/>
      <c r="J88" s="8"/>
    </row>
    <row r="89" spans="1:10" s="10" customFormat="1" ht="15.75" x14ac:dyDescent="0.25">
      <c r="A89" s="11"/>
      <c r="B89" s="11"/>
      <c r="C89" s="13"/>
      <c r="D89" s="8"/>
      <c r="E89" s="8"/>
      <c r="F89" s="23">
        <f t="shared" si="4"/>
        <v>0</v>
      </c>
      <c r="G89" s="22" t="e">
        <f t="shared" si="5"/>
        <v>#DIV/0!</v>
      </c>
      <c r="H89" s="17"/>
      <c r="I89" s="17"/>
      <c r="J89" s="8"/>
    </row>
    <row r="90" spans="1:10" s="10" customFormat="1" ht="15.75" x14ac:dyDescent="0.25">
      <c r="A90" s="11"/>
      <c r="B90" s="11"/>
      <c r="C90" s="13"/>
      <c r="D90" s="8"/>
      <c r="E90" s="8"/>
      <c r="F90" s="23">
        <f t="shared" si="4"/>
        <v>0</v>
      </c>
      <c r="G90" s="22" t="e">
        <f t="shared" si="5"/>
        <v>#DIV/0!</v>
      </c>
      <c r="H90" s="17"/>
      <c r="I90" s="17"/>
      <c r="J90" s="8"/>
    </row>
    <row r="91" spans="1:10" s="10" customFormat="1" ht="15.75" x14ac:dyDescent="0.25">
      <c r="A91" s="11"/>
      <c r="B91" s="11"/>
      <c r="C91" s="13"/>
      <c r="D91" s="8"/>
      <c r="E91" s="8"/>
      <c r="F91" s="23">
        <f t="shared" si="4"/>
        <v>0</v>
      </c>
      <c r="G91" s="22" t="e">
        <f t="shared" si="5"/>
        <v>#DIV/0!</v>
      </c>
      <c r="H91" s="17"/>
      <c r="I91" s="17"/>
      <c r="J91" s="8"/>
    </row>
    <row r="92" spans="1:10" s="10" customFormat="1" ht="15.75" x14ac:dyDescent="0.25">
      <c r="A92" s="11"/>
      <c r="B92" s="11"/>
      <c r="C92" s="13"/>
      <c r="D92" s="8"/>
      <c r="E92" s="8"/>
      <c r="F92" s="23">
        <f t="shared" si="4"/>
        <v>0</v>
      </c>
      <c r="G92" s="22" t="e">
        <f t="shared" si="5"/>
        <v>#DIV/0!</v>
      </c>
      <c r="H92" s="18"/>
      <c r="I92" s="17"/>
      <c r="J92" s="8"/>
    </row>
    <row r="93" spans="1:10" s="10" customFormat="1" ht="15.75" x14ac:dyDescent="0.25">
      <c r="A93" s="11"/>
      <c r="B93" s="11"/>
      <c r="C93" s="13"/>
      <c r="D93" s="8"/>
      <c r="E93" s="8"/>
      <c r="F93" s="23">
        <f t="shared" si="4"/>
        <v>0</v>
      </c>
      <c r="G93" s="22" t="e">
        <f t="shared" si="5"/>
        <v>#DIV/0!</v>
      </c>
      <c r="H93" s="18"/>
      <c r="I93" s="17"/>
      <c r="J93" s="8"/>
    </row>
    <row r="94" spans="1:10" ht="15.75" x14ac:dyDescent="0.25">
      <c r="A94" s="11"/>
      <c r="B94" s="11"/>
      <c r="C94" s="13"/>
      <c r="D94" s="8"/>
      <c r="E94" s="8"/>
      <c r="F94" s="23">
        <f t="shared" si="4"/>
        <v>0</v>
      </c>
      <c r="G94" s="22" t="e">
        <f t="shared" si="5"/>
        <v>#DIV/0!</v>
      </c>
      <c r="H94" s="9"/>
      <c r="I94" s="17"/>
      <c r="J94" s="8"/>
    </row>
    <row r="95" spans="1:10" ht="15.75" x14ac:dyDescent="0.25">
      <c r="A95" s="11"/>
      <c r="B95" s="11"/>
      <c r="C95" s="13"/>
      <c r="D95" s="8"/>
      <c r="E95" s="8"/>
      <c r="F95" s="23">
        <f t="shared" si="4"/>
        <v>0</v>
      </c>
      <c r="G95" s="22" t="e">
        <f t="shared" si="5"/>
        <v>#DIV/0!</v>
      </c>
      <c r="H95" s="9"/>
      <c r="I95" s="17"/>
      <c r="J95" s="8"/>
    </row>
    <row r="96" spans="1:10" ht="15.75" x14ac:dyDescent="0.25">
      <c r="A96" s="11"/>
      <c r="B96" s="11"/>
      <c r="C96" s="13"/>
      <c r="D96" s="8"/>
      <c r="E96" s="8"/>
      <c r="F96" s="23">
        <f t="shared" si="4"/>
        <v>0</v>
      </c>
      <c r="G96" s="22" t="e">
        <f t="shared" si="5"/>
        <v>#DIV/0!</v>
      </c>
      <c r="H96" s="9"/>
      <c r="I96" s="17"/>
      <c r="J96" s="8"/>
    </row>
    <row r="97" spans="1:10" ht="15.75" x14ac:dyDescent="0.25">
      <c r="A97" s="11"/>
      <c r="B97" s="11"/>
      <c r="C97" s="13"/>
      <c r="D97" s="8"/>
      <c r="E97" s="8"/>
      <c r="F97" s="23">
        <f t="shared" si="4"/>
        <v>0</v>
      </c>
      <c r="G97" s="22" t="e">
        <f t="shared" si="5"/>
        <v>#DIV/0!</v>
      </c>
      <c r="H97" s="9"/>
      <c r="I97" s="17"/>
      <c r="J97" s="8"/>
    </row>
    <row r="98" spans="1:10" ht="15.75" x14ac:dyDescent="0.25">
      <c r="A98" s="11"/>
      <c r="B98" s="11"/>
      <c r="C98" s="13"/>
      <c r="D98" s="8"/>
      <c r="E98" s="8"/>
      <c r="F98" s="23">
        <f t="shared" ref="F98:F129" si="6">SUM(C98:E98)</f>
        <v>0</v>
      </c>
      <c r="G98" s="22" t="e">
        <f t="shared" ref="G98:G129" si="7">((C98/F98))</f>
        <v>#DIV/0!</v>
      </c>
      <c r="H98" s="9"/>
      <c r="I98" s="17"/>
      <c r="J98" s="8"/>
    </row>
    <row r="99" spans="1:10" ht="15.75" x14ac:dyDescent="0.25">
      <c r="A99" s="11"/>
      <c r="B99" s="11"/>
      <c r="C99" s="13"/>
      <c r="D99" s="8"/>
      <c r="E99" s="8"/>
      <c r="F99" s="23">
        <f t="shared" si="6"/>
        <v>0</v>
      </c>
      <c r="G99" s="22" t="e">
        <f t="shared" si="7"/>
        <v>#DIV/0!</v>
      </c>
      <c r="H99" s="9"/>
      <c r="I99" s="17"/>
      <c r="J99" s="8"/>
    </row>
    <row r="100" spans="1:10" ht="15.75" x14ac:dyDescent="0.25">
      <c r="A100" s="14"/>
      <c r="B100" s="11"/>
      <c r="C100" s="13"/>
      <c r="D100" s="8"/>
      <c r="E100" s="8"/>
      <c r="F100" s="23">
        <f t="shared" si="6"/>
        <v>0</v>
      </c>
      <c r="G100" s="22" t="e">
        <f t="shared" si="7"/>
        <v>#DIV/0!</v>
      </c>
      <c r="H100" s="9"/>
      <c r="I100" s="17"/>
      <c r="J100" s="8"/>
    </row>
    <row r="101" spans="1:10" ht="15.75" x14ac:dyDescent="0.25">
      <c r="A101" s="14"/>
      <c r="B101" s="11"/>
      <c r="C101" s="13"/>
      <c r="D101" s="8"/>
      <c r="E101" s="8"/>
      <c r="F101" s="23">
        <f t="shared" si="6"/>
        <v>0</v>
      </c>
      <c r="G101" s="22" t="e">
        <f t="shared" si="7"/>
        <v>#DIV/0!</v>
      </c>
      <c r="H101" s="9"/>
      <c r="I101" s="17"/>
      <c r="J101" s="8"/>
    </row>
  </sheetData>
  <autoFilter ref="A1:I101">
    <sortState ref="A2:I101">
      <sortCondition ref="A1:A101"/>
    </sortState>
  </autoFilter>
  <conditionalFormatting sqref="V30:V32 V20:V21 V23:V25">
    <cfRule type="colorScale" priority="83">
      <colorScale>
        <cfvo type="min"/>
        <cfvo type="percentile" val="50"/>
        <cfvo type="max"/>
        <color rgb="FFF8696B"/>
        <color rgb="FFFFEB84"/>
        <color rgb="FF63BE7B"/>
      </colorScale>
    </cfRule>
  </conditionalFormatting>
  <conditionalFormatting sqref="V29:V32 V20:V25">
    <cfRule type="colorScale" priority="88">
      <colorScale>
        <cfvo type="min"/>
        <cfvo type="percentile" val="50"/>
        <cfvo type="max"/>
        <color rgb="FFF8696B"/>
        <color rgb="FFFFEB84"/>
        <color rgb="FF63BE7B"/>
      </colorScale>
    </cfRule>
  </conditionalFormatting>
  <conditionalFormatting sqref="G2:G101">
    <cfRule type="colorScale" priority="73">
      <colorScale>
        <cfvo type="min"/>
        <cfvo type="percentile" val="50"/>
        <cfvo type="max"/>
        <color rgb="FFF8696B"/>
        <color rgb="FFFFEB84"/>
        <color rgb="FF63BE7B"/>
      </colorScale>
    </cfRule>
    <cfRule type="containsErrors" dxfId="1" priority="98">
      <formula>ISERROR(G2)</formula>
    </cfRule>
  </conditionalFormatting>
  <conditionalFormatting sqref="V26">
    <cfRule type="colorScale" priority="69">
      <colorScale>
        <cfvo type="min"/>
        <cfvo type="percentile" val="50"/>
        <cfvo type="max"/>
        <color rgb="FFF8696B"/>
        <color rgb="FFFFEB84"/>
        <color rgb="FF63BE7B"/>
      </colorScale>
    </cfRule>
  </conditionalFormatting>
  <conditionalFormatting sqref="V20:V26">
    <cfRule type="colorScale" priority="68">
      <colorScale>
        <cfvo type="min"/>
        <cfvo type="percentile" val="50"/>
        <cfvo type="max"/>
        <color rgb="FFF8696B"/>
        <color rgb="FFFFEB84"/>
        <color rgb="FF63BE7B"/>
      </colorScale>
    </cfRule>
  </conditionalFormatting>
  <conditionalFormatting sqref="V29:V32">
    <cfRule type="colorScale" priority="67">
      <colorScale>
        <cfvo type="min"/>
        <cfvo type="percentile" val="50"/>
        <cfvo type="max"/>
        <color rgb="FFF8696B"/>
        <color rgb="FFFFEB84"/>
        <color rgb="FF63BE7B"/>
      </colorScale>
    </cfRule>
  </conditionalFormatting>
  <conditionalFormatting sqref="V19">
    <cfRule type="colorScale" priority="66">
      <colorScale>
        <cfvo type="min"/>
        <cfvo type="percentile" val="50"/>
        <cfvo type="max"/>
        <color rgb="FFF8696B"/>
        <color rgb="FFFFEB84"/>
        <color rgb="FF63BE7B"/>
      </colorScale>
    </cfRule>
  </conditionalFormatting>
  <conditionalFormatting sqref="V19:V26">
    <cfRule type="colorScale" priority="64">
      <colorScale>
        <cfvo type="min"/>
        <cfvo type="percentile" val="50"/>
        <cfvo type="max"/>
        <color rgb="FFF8696B"/>
        <color rgb="FFFFEB84"/>
        <color rgb="FF63BE7B"/>
      </colorScale>
    </cfRule>
  </conditionalFormatting>
  <conditionalFormatting sqref="W19:W26">
    <cfRule type="colorScale" priority="63">
      <colorScale>
        <cfvo type="min"/>
        <cfvo type="percentile" val="50"/>
        <cfvo type="max"/>
        <color rgb="FFF8696B"/>
        <color rgb="FFFFEB84"/>
        <color rgb="FF63BE7B"/>
      </colorScale>
    </cfRule>
  </conditionalFormatting>
  <conditionalFormatting sqref="W29:W32">
    <cfRule type="colorScale" priority="62">
      <colorScale>
        <cfvo type="min"/>
        <cfvo type="percentile" val="50"/>
        <cfvo type="max"/>
        <color rgb="FFF8696B"/>
        <color rgb="FFFFEB84"/>
        <color rgb="FF63BE7B"/>
      </colorScale>
    </cfRule>
  </conditionalFormatting>
  <conditionalFormatting sqref="X19">
    <cfRule type="colorScale" priority="59">
      <colorScale>
        <cfvo type="min"/>
        <cfvo type="percentile" val="50"/>
        <cfvo type="max"/>
        <color rgb="FFF8696B"/>
        <color rgb="FFFFEB84"/>
        <color rgb="FF63BE7B"/>
      </colorScale>
    </cfRule>
  </conditionalFormatting>
  <conditionalFormatting sqref="X20">
    <cfRule type="colorScale" priority="55">
      <colorScale>
        <cfvo type="min"/>
        <cfvo type="percentile" val="50"/>
        <cfvo type="max"/>
        <color rgb="FFF8696B"/>
        <color rgb="FFFFEB84"/>
        <color rgb="FF63BE7B"/>
      </colorScale>
    </cfRule>
  </conditionalFormatting>
  <conditionalFormatting sqref="X21">
    <cfRule type="colorScale" priority="51">
      <colorScale>
        <cfvo type="min"/>
        <cfvo type="percentile" val="50"/>
        <cfvo type="max"/>
        <color rgb="FFF8696B"/>
        <color rgb="FFFFEB84"/>
        <color rgb="FF63BE7B"/>
      </colorScale>
    </cfRule>
  </conditionalFormatting>
  <conditionalFormatting sqref="X22">
    <cfRule type="colorScale" priority="47">
      <colorScale>
        <cfvo type="min"/>
        <cfvo type="percentile" val="50"/>
        <cfvo type="max"/>
        <color rgb="FFF8696B"/>
        <color rgb="FFFFEB84"/>
        <color rgb="FF63BE7B"/>
      </colorScale>
    </cfRule>
  </conditionalFormatting>
  <conditionalFormatting sqref="X23">
    <cfRule type="colorScale" priority="43">
      <colorScale>
        <cfvo type="min"/>
        <cfvo type="percentile" val="50"/>
        <cfvo type="max"/>
        <color rgb="FFF8696B"/>
        <color rgb="FFFFEB84"/>
        <color rgb="FF63BE7B"/>
      </colorScale>
    </cfRule>
  </conditionalFormatting>
  <conditionalFormatting sqref="X24">
    <cfRule type="colorScale" priority="39">
      <colorScale>
        <cfvo type="min"/>
        <cfvo type="percentile" val="50"/>
        <cfvo type="max"/>
        <color rgb="FFF8696B"/>
        <color rgb="FFFFEB84"/>
        <color rgb="FF63BE7B"/>
      </colorScale>
    </cfRule>
  </conditionalFormatting>
  <conditionalFormatting sqref="X25">
    <cfRule type="colorScale" priority="35">
      <colorScale>
        <cfvo type="min"/>
        <cfvo type="percentile" val="50"/>
        <cfvo type="max"/>
        <color rgb="FFF8696B"/>
        <color rgb="FFFFEB84"/>
        <color rgb="FF63BE7B"/>
      </colorScale>
    </cfRule>
  </conditionalFormatting>
  <conditionalFormatting sqref="X26">
    <cfRule type="colorScale" priority="31">
      <colorScale>
        <cfvo type="min"/>
        <cfvo type="percentile" val="50"/>
        <cfvo type="max"/>
        <color rgb="FFF8696B"/>
        <color rgb="FFFFEB84"/>
        <color rgb="FF63BE7B"/>
      </colorScale>
    </cfRule>
  </conditionalFormatting>
  <conditionalFormatting sqref="X19:X26">
    <cfRule type="colorScale" priority="27">
      <colorScale>
        <cfvo type="min"/>
        <cfvo type="percentile" val="50"/>
        <cfvo type="max"/>
        <color rgb="FFF8696B"/>
        <color rgb="FFFFEB84"/>
        <color rgb="FF63BE7B"/>
      </colorScale>
    </cfRule>
  </conditionalFormatting>
  <conditionalFormatting sqref="X29">
    <cfRule type="colorScale" priority="26">
      <colorScale>
        <cfvo type="min"/>
        <cfvo type="percentile" val="50"/>
        <cfvo type="max"/>
        <color rgb="FFF8696B"/>
        <color rgb="FFFFEB84"/>
        <color rgb="FF63BE7B"/>
      </colorScale>
    </cfRule>
  </conditionalFormatting>
  <conditionalFormatting sqref="X30">
    <cfRule type="colorScale" priority="21">
      <colorScale>
        <cfvo type="min"/>
        <cfvo type="percentile" val="50"/>
        <cfvo type="max"/>
        <color rgb="FFF8696B"/>
        <color rgb="FFFFEB84"/>
        <color rgb="FF63BE7B"/>
      </colorScale>
    </cfRule>
  </conditionalFormatting>
  <conditionalFormatting sqref="X31">
    <cfRule type="colorScale" priority="17">
      <colorScale>
        <cfvo type="min"/>
        <cfvo type="percentile" val="50"/>
        <cfvo type="max"/>
        <color rgb="FFF8696B"/>
        <color rgb="FFFFEB84"/>
        <color rgb="FF63BE7B"/>
      </colorScale>
    </cfRule>
  </conditionalFormatting>
  <conditionalFormatting sqref="X32">
    <cfRule type="colorScale" priority="13">
      <colorScale>
        <cfvo type="min"/>
        <cfvo type="percentile" val="50"/>
        <cfvo type="max"/>
        <color rgb="FFF8696B"/>
        <color rgb="FFFFEB84"/>
        <color rgb="FF63BE7B"/>
      </colorScale>
    </cfRule>
  </conditionalFormatting>
  <conditionalFormatting sqref="X29:X32">
    <cfRule type="colorScale" priority="8">
      <colorScale>
        <cfvo type="min"/>
        <cfvo type="percentile" val="50"/>
        <cfvo type="max"/>
        <color rgb="FFF8696B"/>
        <color rgb="FFFFEB84"/>
        <color rgb="FF63BE7B"/>
      </colorScale>
    </cfRule>
  </conditionalFormatting>
  <conditionalFormatting sqref="H1:H88 H94:H1048576">
    <cfRule type="colorScale" priority="6">
      <colorScale>
        <cfvo type="min"/>
        <cfvo type="percentile" val="50"/>
        <cfvo type="max"/>
        <color rgb="FFF8696B"/>
        <color rgb="FFFFEB84"/>
        <color rgb="FF63BE7B"/>
      </colorScale>
    </cfRule>
  </conditionalFormatting>
  <conditionalFormatting sqref="G1:G1048576">
    <cfRule type="colorScale" priority="5">
      <colorScale>
        <cfvo type="min"/>
        <cfvo type="percentile" val="50"/>
        <cfvo type="max"/>
        <color rgb="FFF8696B"/>
        <color rgb="FFFFEB84"/>
        <color rgb="FF63BE7B"/>
      </colorScale>
    </cfRule>
  </conditionalFormatting>
  <conditionalFormatting sqref="I1:I1048576">
    <cfRule type="colorScale" priority="4">
      <colorScale>
        <cfvo type="min"/>
        <cfvo type="percentile" val="50"/>
        <cfvo type="max"/>
        <color rgb="FFF8696B"/>
        <color rgb="FFFFEB84"/>
        <color rgb="FF63BE7B"/>
      </colorScale>
    </cfRule>
  </conditionalFormatting>
  <conditionalFormatting sqref="H1:H1048576">
    <cfRule type="colorScale" priority="2">
      <colorScale>
        <cfvo type="min"/>
        <cfvo type="percentile" val="50"/>
        <cfvo type="max"/>
        <color rgb="FFF8696B"/>
        <color rgb="FFFFEB84"/>
        <color rgb="FF63BE7B"/>
      </colorScale>
    </cfRule>
  </conditionalFormatting>
  <conditionalFormatting sqref="G94:H101 G25:G101 G2:H88">
    <cfRule type="colorScale" priority="89">
      <colorScale>
        <cfvo type="min"/>
        <cfvo type="percentile" val="50"/>
        <cfvo type="max"/>
        <color rgb="FFF8696B"/>
        <color rgb="FFFFEB84"/>
        <color rgb="FF63BE7B"/>
      </colorScale>
    </cfRule>
  </conditionalFormatting>
  <conditionalFormatting sqref="H2:H88 H94:H101">
    <cfRule type="colorScale" priority="97">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U108"/>
  <sheetViews>
    <sheetView tabSelected="1" workbookViewId="0">
      <pane xSplit="2" ySplit="2" topLeftCell="C3" activePane="bottomRight" state="frozen"/>
      <selection pane="topRight" activeCell="C1" sqref="C1"/>
      <selection pane="bottomLeft" activeCell="A3" sqref="A3"/>
      <selection pane="bottomRight" activeCell="Q8" sqref="Q8"/>
    </sheetView>
  </sheetViews>
  <sheetFormatPr defaultRowHeight="15" x14ac:dyDescent="0.25"/>
  <cols>
    <col min="1" max="1" width="7.85546875" customWidth="1"/>
    <col min="2" max="2" width="34.140625" customWidth="1"/>
    <col min="3" max="3" width="16.7109375" style="10" customWidth="1"/>
    <col min="4" max="4" width="8.42578125" customWidth="1"/>
    <col min="5" max="5" width="9" style="28" customWidth="1"/>
    <col min="6" max="6" width="23.28515625" customWidth="1"/>
    <col min="7" max="7" width="13.7109375" customWidth="1"/>
    <col min="8" max="8" width="14.5703125" customWidth="1"/>
    <col min="9" max="9" width="14.5703125" style="10" customWidth="1"/>
    <col min="10" max="10" width="14.7109375" style="10" customWidth="1"/>
    <col min="11" max="11" width="19.42578125" style="156" customWidth="1"/>
    <col min="12" max="12" width="16.28515625" style="10" customWidth="1"/>
    <col min="13" max="13" width="17.140625" style="10" customWidth="1"/>
    <col min="14" max="14" width="13.85546875" style="10" customWidth="1"/>
    <col min="15" max="15" width="14.28515625" style="10" customWidth="1"/>
    <col min="16" max="16" width="17.7109375" customWidth="1"/>
    <col min="17" max="17" width="73.140625" customWidth="1"/>
  </cols>
  <sheetData>
    <row r="1" spans="1:47" s="119" customFormat="1" ht="20.25" thickBot="1" x14ac:dyDescent="0.35">
      <c r="A1" s="152" t="s">
        <v>12</v>
      </c>
      <c r="B1" s="152"/>
      <c r="C1" s="120" t="s">
        <v>18</v>
      </c>
      <c r="D1" s="152" t="s">
        <v>9</v>
      </c>
      <c r="E1" s="152"/>
      <c r="F1" s="152" t="s">
        <v>7</v>
      </c>
      <c r="G1" s="152"/>
      <c r="H1" s="152"/>
      <c r="I1" s="152"/>
      <c r="J1" s="152"/>
      <c r="K1" s="152" t="s">
        <v>16</v>
      </c>
      <c r="L1" s="152"/>
      <c r="M1" s="152"/>
      <c r="N1" s="152"/>
      <c r="O1" s="152"/>
      <c r="P1" s="152"/>
      <c r="Q1" s="120" t="s">
        <v>203</v>
      </c>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row>
    <row r="2" spans="1:47" s="124" customFormat="1" ht="16.5" thickTop="1" thickBot="1" x14ac:dyDescent="0.3">
      <c r="A2" s="122" t="s">
        <v>11</v>
      </c>
      <c r="B2" s="122" t="s">
        <v>0</v>
      </c>
      <c r="C2" s="122" t="s">
        <v>5</v>
      </c>
      <c r="D2" s="123" t="s">
        <v>5</v>
      </c>
      <c r="E2" s="123" t="s">
        <v>17</v>
      </c>
      <c r="F2" s="123" t="s">
        <v>202</v>
      </c>
      <c r="G2" s="123" t="s">
        <v>160</v>
      </c>
      <c r="H2" s="123" t="s">
        <v>161</v>
      </c>
      <c r="I2" s="123" t="s">
        <v>177</v>
      </c>
      <c r="J2" s="123" t="s">
        <v>162</v>
      </c>
      <c r="K2" s="155" t="s">
        <v>163</v>
      </c>
      <c r="L2" s="123" t="s">
        <v>164</v>
      </c>
      <c r="M2" s="123" t="s">
        <v>165</v>
      </c>
      <c r="N2" s="123" t="s">
        <v>171</v>
      </c>
      <c r="O2" s="123" t="s">
        <v>172</v>
      </c>
      <c r="P2" s="123" t="s">
        <v>8</v>
      </c>
      <c r="Q2" s="122"/>
    </row>
    <row r="3" spans="1:47" ht="15" customHeight="1" x14ac:dyDescent="0.25">
      <c r="A3" s="19">
        <v>71</v>
      </c>
      <c r="B3" s="11" t="s">
        <v>29</v>
      </c>
      <c r="C3" s="7"/>
      <c r="E3" s="26"/>
    </row>
    <row r="4" spans="1:47" ht="15" customHeight="1" x14ac:dyDescent="0.3">
      <c r="A4" s="19">
        <v>101</v>
      </c>
      <c r="B4" s="11" t="s">
        <v>30</v>
      </c>
      <c r="C4" s="7"/>
      <c r="E4" s="27"/>
    </row>
    <row r="5" spans="1:47" ht="15" customHeight="1" x14ac:dyDescent="0.25">
      <c r="A5" s="19">
        <v>111</v>
      </c>
      <c r="B5" s="11" t="s">
        <v>31</v>
      </c>
      <c r="C5" s="7"/>
      <c r="E5" s="26"/>
    </row>
    <row r="6" spans="1:47" ht="15" customHeight="1" x14ac:dyDescent="0.25">
      <c r="A6" s="19">
        <v>648</v>
      </c>
      <c r="B6" s="11" t="s">
        <v>32</v>
      </c>
      <c r="C6" s="7"/>
      <c r="E6" s="26"/>
    </row>
    <row r="7" spans="1:47" ht="15" customHeight="1" x14ac:dyDescent="0.3">
      <c r="A7" s="19">
        <v>695</v>
      </c>
      <c r="B7" s="11" t="s">
        <v>33</v>
      </c>
      <c r="C7" s="7"/>
      <c r="D7" s="4"/>
      <c r="E7" s="27"/>
    </row>
    <row r="8" spans="1:47" ht="15" customHeight="1" x14ac:dyDescent="0.25">
      <c r="A8" s="19">
        <v>1625</v>
      </c>
      <c r="B8" s="11" t="s">
        <v>34</v>
      </c>
      <c r="C8" s="7"/>
      <c r="E8" s="26"/>
    </row>
    <row r="9" spans="1:47" ht="15" customHeight="1" x14ac:dyDescent="0.25">
      <c r="A9" s="19">
        <v>1675</v>
      </c>
      <c r="B9" s="11" t="s">
        <v>35</v>
      </c>
      <c r="C9" s="7"/>
      <c r="E9" s="26"/>
    </row>
    <row r="10" spans="1:47" ht="15" customHeight="1" x14ac:dyDescent="0.25">
      <c r="A10" s="19">
        <v>1732</v>
      </c>
      <c r="B10" s="11" t="s">
        <v>36</v>
      </c>
      <c r="C10" s="7"/>
      <c r="E10" s="26"/>
    </row>
    <row r="11" spans="1:47" ht="15" customHeight="1" x14ac:dyDescent="0.25">
      <c r="A11" s="19">
        <v>1739</v>
      </c>
      <c r="B11" s="11" t="s">
        <v>37</v>
      </c>
      <c r="C11" s="7"/>
      <c r="E11" s="26"/>
    </row>
    <row r="12" spans="1:47" ht="15" customHeight="1" x14ac:dyDescent="0.25">
      <c r="A12" s="19">
        <v>1781</v>
      </c>
      <c r="B12" s="11" t="s">
        <v>38</v>
      </c>
      <c r="C12" s="7"/>
      <c r="E12" s="26"/>
    </row>
    <row r="13" spans="1:47" ht="15" customHeight="1" x14ac:dyDescent="0.25">
      <c r="A13" s="19">
        <v>1850</v>
      </c>
      <c r="B13" s="11" t="s">
        <v>39</v>
      </c>
      <c r="C13" s="7"/>
      <c r="E13" s="26"/>
    </row>
    <row r="14" spans="1:47" ht="15" customHeight="1" x14ac:dyDescent="0.25">
      <c r="A14" s="19">
        <v>2010</v>
      </c>
      <c r="B14" s="11" t="s">
        <v>40</v>
      </c>
      <c r="C14" s="7"/>
      <c r="E14" s="26"/>
    </row>
    <row r="15" spans="1:47" ht="15" customHeight="1" x14ac:dyDescent="0.25">
      <c r="A15" s="19">
        <v>2022</v>
      </c>
      <c r="B15" s="11" t="s">
        <v>41</v>
      </c>
      <c r="C15" s="7"/>
      <c r="E15" s="26"/>
    </row>
    <row r="16" spans="1:47" ht="15" customHeight="1" x14ac:dyDescent="0.25">
      <c r="A16" s="19">
        <v>2062</v>
      </c>
      <c r="B16" s="11" t="s">
        <v>42</v>
      </c>
      <c r="C16" s="7"/>
      <c r="E16" s="26"/>
    </row>
    <row r="17" spans="1:17" ht="15" customHeight="1" x14ac:dyDescent="0.25">
      <c r="A17" s="19">
        <v>2115</v>
      </c>
      <c r="B17" s="11" t="s">
        <v>43</v>
      </c>
      <c r="C17" s="7"/>
      <c r="E17" s="26"/>
    </row>
    <row r="18" spans="1:17" ht="15" customHeight="1" x14ac:dyDescent="0.25">
      <c r="A18" s="19">
        <v>2136</v>
      </c>
      <c r="B18" s="11" t="s">
        <v>44</v>
      </c>
      <c r="C18" s="7"/>
      <c r="E18" s="26"/>
    </row>
    <row r="19" spans="1:17" ht="15" customHeight="1" x14ac:dyDescent="0.25">
      <c r="A19" s="19">
        <v>2151</v>
      </c>
      <c r="B19" s="11" t="s">
        <v>45</v>
      </c>
      <c r="C19" s="7"/>
      <c r="E19" s="26"/>
    </row>
    <row r="20" spans="1:17" ht="15" customHeight="1" x14ac:dyDescent="0.25">
      <c r="A20" s="19">
        <v>2197</v>
      </c>
      <c r="B20" s="11" t="s">
        <v>46</v>
      </c>
      <c r="C20" s="7"/>
      <c r="E20" s="26"/>
    </row>
    <row r="21" spans="1:17" ht="15" customHeight="1" x14ac:dyDescent="0.25">
      <c r="A21" s="19">
        <v>2338</v>
      </c>
      <c r="B21" s="11" t="s">
        <v>47</v>
      </c>
      <c r="C21" s="7" t="s">
        <v>205</v>
      </c>
      <c r="D21" t="s">
        <v>173</v>
      </c>
      <c r="E21" s="26" t="s">
        <v>174</v>
      </c>
      <c r="F21" t="s">
        <v>201</v>
      </c>
      <c r="G21">
        <v>1</v>
      </c>
      <c r="H21">
        <v>3</v>
      </c>
      <c r="I21" s="10">
        <v>1</v>
      </c>
      <c r="J21" s="10">
        <v>2</v>
      </c>
      <c r="K21" s="156" t="s">
        <v>211</v>
      </c>
      <c r="L21" s="10">
        <v>5</v>
      </c>
      <c r="M21" s="10">
        <v>1</v>
      </c>
      <c r="N21" s="10">
        <v>1</v>
      </c>
      <c r="O21" s="10">
        <v>1</v>
      </c>
      <c r="P21" t="s">
        <v>212</v>
      </c>
      <c r="Q21" t="s">
        <v>213</v>
      </c>
    </row>
    <row r="22" spans="1:17" ht="15" customHeight="1" x14ac:dyDescent="0.25">
      <c r="A22" s="19">
        <v>2358</v>
      </c>
      <c r="B22" s="11" t="s">
        <v>48</v>
      </c>
      <c r="C22" s="7"/>
      <c r="E22" s="26"/>
    </row>
    <row r="23" spans="1:17" ht="15" customHeight="1" x14ac:dyDescent="0.25">
      <c r="A23" s="19">
        <v>2399</v>
      </c>
      <c r="B23" s="11" t="s">
        <v>49</v>
      </c>
      <c r="C23" s="7"/>
      <c r="E23" s="26"/>
    </row>
    <row r="24" spans="1:17" ht="15" customHeight="1" x14ac:dyDescent="0.25">
      <c r="A24" s="19">
        <v>2451</v>
      </c>
      <c r="B24" s="11" t="s">
        <v>50</v>
      </c>
      <c r="C24" s="7"/>
      <c r="E24" s="26"/>
    </row>
    <row r="25" spans="1:17" ht="15" customHeight="1" x14ac:dyDescent="0.25">
      <c r="A25" s="19">
        <v>2506</v>
      </c>
      <c r="B25" s="11" t="s">
        <v>51</v>
      </c>
      <c r="C25" s="7"/>
      <c r="E25" s="26"/>
    </row>
    <row r="26" spans="1:17" ht="15" customHeight="1" x14ac:dyDescent="0.25">
      <c r="A26" s="19">
        <v>2704</v>
      </c>
      <c r="B26" s="11" t="s">
        <v>52</v>
      </c>
      <c r="C26" s="7"/>
      <c r="E26" s="26"/>
    </row>
    <row r="27" spans="1:17" ht="15" customHeight="1" x14ac:dyDescent="0.25">
      <c r="A27" s="19">
        <v>2709</v>
      </c>
      <c r="B27" s="11" t="s">
        <v>53</v>
      </c>
      <c r="C27" s="7"/>
      <c r="E27" s="26"/>
    </row>
    <row r="28" spans="1:17" ht="15" customHeight="1" x14ac:dyDescent="0.25">
      <c r="A28" s="19">
        <v>2725</v>
      </c>
      <c r="B28" s="11" t="s">
        <v>54</v>
      </c>
      <c r="C28" s="7"/>
      <c r="E28" s="26"/>
    </row>
    <row r="29" spans="1:17" ht="15" customHeight="1" x14ac:dyDescent="0.25">
      <c r="A29" s="19">
        <v>2769</v>
      </c>
      <c r="B29" s="11" t="s">
        <v>55</v>
      </c>
      <c r="C29" s="7"/>
      <c r="E29" s="26"/>
    </row>
    <row r="30" spans="1:17" ht="15" customHeight="1" x14ac:dyDescent="0.25">
      <c r="A30" s="19">
        <v>2781</v>
      </c>
      <c r="B30" s="11" t="s">
        <v>56</v>
      </c>
      <c r="C30" s="7"/>
      <c r="E30" s="26"/>
    </row>
    <row r="31" spans="1:17" ht="15" customHeight="1" x14ac:dyDescent="0.25">
      <c r="A31" s="19">
        <v>2830</v>
      </c>
      <c r="B31" s="11" t="s">
        <v>57</v>
      </c>
      <c r="C31" s="7"/>
      <c r="E31" s="26"/>
    </row>
    <row r="32" spans="1:17" ht="15" customHeight="1" x14ac:dyDescent="0.25">
      <c r="A32" s="19">
        <v>2905</v>
      </c>
      <c r="B32" s="11" t="s">
        <v>58</v>
      </c>
      <c r="C32" s="7"/>
      <c r="E32" s="26"/>
    </row>
    <row r="33" spans="1:5" ht="15" customHeight="1" x14ac:dyDescent="0.25">
      <c r="A33" s="19">
        <v>3061</v>
      </c>
      <c r="B33" s="11" t="s">
        <v>59</v>
      </c>
      <c r="C33" s="7"/>
      <c r="E33" s="26"/>
    </row>
    <row r="34" spans="1:5" ht="15" customHeight="1" x14ac:dyDescent="0.25">
      <c r="A34" s="19">
        <v>3067</v>
      </c>
      <c r="B34" s="11" t="s">
        <v>60</v>
      </c>
      <c r="C34" s="7"/>
      <c r="E34" s="26"/>
    </row>
    <row r="35" spans="1:5" ht="15" customHeight="1" x14ac:dyDescent="0.25">
      <c r="A35" s="19">
        <v>3110</v>
      </c>
      <c r="B35" s="11" t="s">
        <v>61</v>
      </c>
      <c r="C35" s="7"/>
      <c r="E35" s="26"/>
    </row>
    <row r="36" spans="1:5" ht="15" customHeight="1" x14ac:dyDescent="0.25">
      <c r="A36" s="19">
        <v>3135</v>
      </c>
      <c r="B36" s="11" t="s">
        <v>62</v>
      </c>
      <c r="C36" s="7"/>
      <c r="E36" s="26"/>
    </row>
    <row r="37" spans="1:5" ht="15" customHeight="1" x14ac:dyDescent="0.25">
      <c r="A37" s="19">
        <v>3177</v>
      </c>
      <c r="B37" s="11" t="s">
        <v>63</v>
      </c>
      <c r="C37" s="7"/>
      <c r="E37" s="26"/>
    </row>
    <row r="38" spans="1:5" ht="15" customHeight="1" x14ac:dyDescent="0.25">
      <c r="A38" s="19">
        <v>3352</v>
      </c>
      <c r="B38" s="11" t="s">
        <v>64</v>
      </c>
      <c r="C38" s="7"/>
      <c r="E38" s="26"/>
    </row>
    <row r="39" spans="1:5" ht="15" customHeight="1" x14ac:dyDescent="0.25">
      <c r="A39" s="19">
        <v>3488</v>
      </c>
      <c r="B39" s="11" t="s">
        <v>65</v>
      </c>
      <c r="C39" s="7"/>
      <c r="E39" s="26"/>
    </row>
    <row r="40" spans="1:5" ht="15" customHeight="1" x14ac:dyDescent="0.25">
      <c r="A40" s="19">
        <v>3646</v>
      </c>
      <c r="B40" s="11" t="s">
        <v>66</v>
      </c>
      <c r="C40" s="7"/>
      <c r="E40" s="26"/>
    </row>
    <row r="41" spans="1:5" ht="15" customHeight="1" x14ac:dyDescent="0.25">
      <c r="A41" s="19">
        <v>3695</v>
      </c>
      <c r="B41" s="11" t="s">
        <v>67</v>
      </c>
      <c r="C41" s="7"/>
      <c r="E41" s="26"/>
    </row>
    <row r="42" spans="1:5" ht="15" customHeight="1" x14ac:dyDescent="0.25">
      <c r="A42" s="19">
        <v>3936</v>
      </c>
      <c r="B42" s="11" t="s">
        <v>68</v>
      </c>
      <c r="C42" s="7"/>
      <c r="E42" s="26"/>
    </row>
    <row r="43" spans="1:5" ht="15" customHeight="1" x14ac:dyDescent="0.25">
      <c r="A43" s="19">
        <v>4096</v>
      </c>
      <c r="B43" s="11" t="s">
        <v>69</v>
      </c>
      <c r="C43" s="7"/>
      <c r="E43" s="26"/>
    </row>
    <row r="44" spans="1:5" ht="15" customHeight="1" x14ac:dyDescent="0.25">
      <c r="A44" s="19">
        <v>4191</v>
      </c>
      <c r="B44" s="11" t="s">
        <v>70</v>
      </c>
      <c r="C44" s="7"/>
      <c r="E44" s="26"/>
    </row>
    <row r="45" spans="1:5" ht="15" customHeight="1" x14ac:dyDescent="0.25">
      <c r="A45" s="19">
        <v>4241</v>
      </c>
      <c r="B45" s="11" t="s">
        <v>71</v>
      </c>
      <c r="C45" s="7"/>
      <c r="E45" s="26"/>
    </row>
    <row r="46" spans="1:5" ht="15" customHeight="1" x14ac:dyDescent="0.25">
      <c r="A46" s="19">
        <v>4292</v>
      </c>
      <c r="B46" s="11" t="s">
        <v>72</v>
      </c>
      <c r="C46" s="7"/>
      <c r="E46" s="26"/>
    </row>
    <row r="47" spans="1:5" ht="15" customHeight="1" x14ac:dyDescent="0.25">
      <c r="A47" s="19">
        <v>4302</v>
      </c>
      <c r="B47" s="11" t="s">
        <v>73</v>
      </c>
      <c r="C47" s="7"/>
      <c r="E47" s="26"/>
    </row>
    <row r="48" spans="1:5" ht="15" customHeight="1" x14ac:dyDescent="0.25">
      <c r="A48" s="19">
        <v>4551</v>
      </c>
      <c r="B48" s="11" t="s">
        <v>74</v>
      </c>
      <c r="C48" s="7"/>
      <c r="E48" s="26"/>
    </row>
    <row r="49" spans="1:5" ht="15" customHeight="1" x14ac:dyDescent="0.25">
      <c r="A49" s="19">
        <v>4645</v>
      </c>
      <c r="B49" s="11" t="s">
        <v>75</v>
      </c>
      <c r="C49" s="7"/>
      <c r="E49" s="26"/>
    </row>
    <row r="50" spans="1:5" ht="15" customHeight="1" x14ac:dyDescent="0.25">
      <c r="A50" s="19">
        <v>4676</v>
      </c>
      <c r="B50" s="11" t="s">
        <v>76</v>
      </c>
      <c r="C50" s="7"/>
      <c r="E50" s="26"/>
    </row>
    <row r="51" spans="1:5" ht="15" customHeight="1" x14ac:dyDescent="0.25">
      <c r="A51" s="19">
        <v>4702</v>
      </c>
      <c r="B51" s="11" t="s">
        <v>77</v>
      </c>
      <c r="C51" s="7"/>
      <c r="E51" s="26"/>
    </row>
    <row r="52" spans="1:5" ht="15" customHeight="1" x14ac:dyDescent="0.25">
      <c r="A52" s="19">
        <v>4787</v>
      </c>
      <c r="B52" s="11" t="s">
        <v>78</v>
      </c>
      <c r="C52" s="7"/>
      <c r="E52" s="26"/>
    </row>
    <row r="53" spans="1:5" ht="15" customHeight="1" x14ac:dyDescent="0.25">
      <c r="A53" s="42">
        <v>4972</v>
      </c>
      <c r="B53" s="11" t="s">
        <v>79</v>
      </c>
      <c r="C53" s="7"/>
      <c r="E53" s="26"/>
    </row>
    <row r="54" spans="1:5" ht="15" customHeight="1" x14ac:dyDescent="0.25">
      <c r="A54" s="19">
        <v>4979</v>
      </c>
      <c r="B54" s="11" t="s">
        <v>80</v>
      </c>
      <c r="C54" s="7"/>
      <c r="E54" s="26"/>
    </row>
    <row r="55" spans="1:5" ht="15" customHeight="1" x14ac:dyDescent="0.25">
      <c r="A55" s="19">
        <v>5125</v>
      </c>
      <c r="B55" s="11" t="s">
        <v>198</v>
      </c>
      <c r="C55" s="7"/>
      <c r="E55" s="26"/>
    </row>
    <row r="56" spans="1:5" ht="15" customHeight="1" x14ac:dyDescent="0.25">
      <c r="A56" s="19">
        <v>5350</v>
      </c>
      <c r="B56" s="11" t="s">
        <v>81</v>
      </c>
      <c r="C56" s="7"/>
      <c r="E56" s="26"/>
    </row>
    <row r="57" spans="1:5" ht="15" customHeight="1" x14ac:dyDescent="0.25">
      <c r="A57" s="19"/>
      <c r="B57" s="89"/>
      <c r="C57" s="7"/>
      <c r="E57" s="26"/>
    </row>
    <row r="58" spans="1:5" ht="15" customHeight="1" x14ac:dyDescent="0.25">
      <c r="A58" s="19"/>
      <c r="B58" s="89"/>
      <c r="C58" s="7"/>
      <c r="E58" s="26"/>
    </row>
    <row r="59" spans="1:5" ht="15" customHeight="1" x14ac:dyDescent="0.25">
      <c r="A59" s="19"/>
      <c r="B59" s="89"/>
      <c r="C59" s="7"/>
      <c r="E59" s="26"/>
    </row>
    <row r="60" spans="1:5" ht="15" customHeight="1" x14ac:dyDescent="0.25">
      <c r="A60" s="19"/>
      <c r="B60" s="89"/>
      <c r="C60" s="7"/>
      <c r="E60" s="26"/>
    </row>
    <row r="61" spans="1:5" ht="15" customHeight="1" x14ac:dyDescent="0.25">
      <c r="A61" s="19"/>
      <c r="B61" s="89"/>
      <c r="C61" s="7"/>
      <c r="E61" s="26"/>
    </row>
    <row r="62" spans="1:5" ht="15" customHeight="1" x14ac:dyDescent="0.25">
      <c r="A62" s="19"/>
      <c r="B62" s="89"/>
      <c r="C62" s="7"/>
      <c r="E62" s="26"/>
    </row>
    <row r="63" spans="1:5" ht="15" customHeight="1" x14ac:dyDescent="0.25">
      <c r="A63" s="19"/>
      <c r="B63" s="89"/>
      <c r="C63" s="7"/>
      <c r="E63" s="26"/>
    </row>
    <row r="64" spans="1:5" ht="15" customHeight="1" x14ac:dyDescent="0.25">
      <c r="A64" s="19"/>
      <c r="B64" s="89"/>
      <c r="C64" s="7"/>
      <c r="E64" s="26"/>
    </row>
    <row r="65" spans="1:5" ht="15" customHeight="1" x14ac:dyDescent="0.25">
      <c r="A65" s="19"/>
      <c r="B65" s="89"/>
      <c r="C65" s="7"/>
      <c r="E65" s="26"/>
    </row>
    <row r="66" spans="1:5" ht="15" customHeight="1" x14ac:dyDescent="0.25">
      <c r="A66" s="19"/>
      <c r="B66" s="89"/>
      <c r="C66" s="7"/>
      <c r="E66" s="26"/>
    </row>
    <row r="67" spans="1:5" ht="15" customHeight="1" x14ac:dyDescent="0.25">
      <c r="A67" s="19"/>
      <c r="B67" s="89"/>
      <c r="C67" s="7"/>
      <c r="E67" s="26"/>
    </row>
    <row r="68" spans="1:5" ht="15" customHeight="1" x14ac:dyDescent="0.25">
      <c r="A68" s="19"/>
      <c r="B68" s="89"/>
      <c r="C68" s="7"/>
      <c r="E68" s="26"/>
    </row>
    <row r="69" spans="1:5" ht="15" customHeight="1" x14ac:dyDescent="0.25">
      <c r="A69" s="19"/>
      <c r="B69" s="89"/>
      <c r="C69" s="7"/>
      <c r="E69" s="26"/>
    </row>
    <row r="70" spans="1:5" ht="15" customHeight="1" x14ac:dyDescent="0.25">
      <c r="A70" s="19"/>
      <c r="B70" s="89"/>
      <c r="C70" s="7"/>
      <c r="E70" s="26"/>
    </row>
    <row r="71" spans="1:5" ht="15" customHeight="1" x14ac:dyDescent="0.25">
      <c r="A71" s="19"/>
      <c r="B71" s="89"/>
      <c r="C71" s="7"/>
      <c r="E71" s="26"/>
    </row>
    <row r="72" spans="1:5" ht="15" customHeight="1" x14ac:dyDescent="0.25">
      <c r="A72" s="19"/>
      <c r="B72" s="89"/>
      <c r="C72" s="7"/>
      <c r="E72" s="26"/>
    </row>
    <row r="73" spans="1:5" ht="15" customHeight="1" x14ac:dyDescent="0.25">
      <c r="A73" s="19"/>
      <c r="B73" s="89"/>
      <c r="C73" s="7"/>
      <c r="E73" s="26"/>
    </row>
    <row r="74" spans="1:5" ht="15" customHeight="1" x14ac:dyDescent="0.25">
      <c r="A74" s="19"/>
      <c r="B74" s="89"/>
      <c r="C74" s="7"/>
      <c r="E74" s="26"/>
    </row>
    <row r="75" spans="1:5" ht="15" customHeight="1" x14ac:dyDescent="0.25">
      <c r="A75" s="19"/>
      <c r="B75" s="89"/>
      <c r="C75" s="7"/>
      <c r="E75" s="26"/>
    </row>
    <row r="76" spans="1:5" ht="15" customHeight="1" x14ac:dyDescent="0.25">
      <c r="A76" s="19"/>
      <c r="B76" s="89"/>
      <c r="C76" s="7"/>
      <c r="E76" s="26"/>
    </row>
    <row r="77" spans="1:5" ht="15" customHeight="1" x14ac:dyDescent="0.25">
      <c r="A77" s="19"/>
      <c r="B77" s="89"/>
      <c r="C77" s="7"/>
      <c r="E77" s="26"/>
    </row>
    <row r="78" spans="1:5" ht="15" customHeight="1" x14ac:dyDescent="0.25">
      <c r="A78" s="19"/>
      <c r="B78" s="89"/>
      <c r="C78" s="7"/>
      <c r="E78" s="26"/>
    </row>
    <row r="79" spans="1:5" ht="15" customHeight="1" x14ac:dyDescent="0.25">
      <c r="A79" s="19"/>
      <c r="B79" s="89"/>
      <c r="C79" s="7"/>
      <c r="E79" s="26"/>
    </row>
    <row r="80" spans="1:5" ht="15" customHeight="1" x14ac:dyDescent="0.25">
      <c r="A80" s="19"/>
      <c r="B80" s="89"/>
      <c r="C80" s="7"/>
      <c r="E80" s="26"/>
    </row>
    <row r="81" spans="1:11" ht="15" customHeight="1" x14ac:dyDescent="0.25">
      <c r="A81" s="19"/>
      <c r="B81" s="89"/>
      <c r="C81" s="7"/>
      <c r="E81" s="26"/>
    </row>
    <row r="82" spans="1:11" ht="15" customHeight="1" x14ac:dyDescent="0.25">
      <c r="A82" s="19"/>
      <c r="B82" s="89"/>
      <c r="C82" s="7"/>
      <c r="E82" s="26"/>
    </row>
    <row r="83" spans="1:11" ht="15" customHeight="1" x14ac:dyDescent="0.25">
      <c r="A83" s="19"/>
      <c r="B83" s="89"/>
      <c r="C83" s="7"/>
      <c r="E83" s="26"/>
    </row>
    <row r="84" spans="1:11" ht="15" customHeight="1" x14ac:dyDescent="0.25">
      <c r="A84" s="19"/>
      <c r="B84" s="89"/>
      <c r="C84" s="7"/>
      <c r="E84" s="26"/>
    </row>
    <row r="85" spans="1:11" ht="15" customHeight="1" x14ac:dyDescent="0.25">
      <c r="A85" s="19"/>
      <c r="B85" s="89"/>
      <c r="C85" s="7"/>
      <c r="E85" s="26"/>
    </row>
    <row r="86" spans="1:11" ht="15" customHeight="1" x14ac:dyDescent="0.25">
      <c r="A86" s="19"/>
      <c r="B86" s="89"/>
      <c r="C86" s="7"/>
      <c r="E86" s="26"/>
    </row>
    <row r="87" spans="1:11" ht="15" customHeight="1" x14ac:dyDescent="0.25">
      <c r="A87" s="19"/>
      <c r="B87" s="89"/>
      <c r="C87" s="7"/>
      <c r="E87" s="26"/>
    </row>
    <row r="88" spans="1:11" s="10" customFormat="1" ht="15" customHeight="1" x14ac:dyDescent="0.25">
      <c r="A88" s="19"/>
      <c r="B88" s="89"/>
      <c r="C88" s="16"/>
      <c r="E88" s="26"/>
      <c r="K88" s="156"/>
    </row>
    <row r="89" spans="1:11" s="10" customFormat="1" ht="15" customHeight="1" x14ac:dyDescent="0.25">
      <c r="A89" s="19"/>
      <c r="B89" s="89"/>
      <c r="C89" s="16"/>
      <c r="E89" s="26"/>
      <c r="K89" s="156"/>
    </row>
    <row r="90" spans="1:11" s="10" customFormat="1" ht="15" customHeight="1" x14ac:dyDescent="0.25">
      <c r="A90" s="19"/>
      <c r="B90" s="89"/>
      <c r="C90" s="16"/>
      <c r="E90" s="26"/>
      <c r="K90" s="156"/>
    </row>
    <row r="91" spans="1:11" s="10" customFormat="1" ht="15" customHeight="1" x14ac:dyDescent="0.25">
      <c r="A91" s="19"/>
      <c r="B91" s="89"/>
      <c r="C91" s="16"/>
      <c r="E91" s="26"/>
      <c r="K91" s="156"/>
    </row>
    <row r="92" spans="1:11" s="10" customFormat="1" ht="15" customHeight="1" x14ac:dyDescent="0.25">
      <c r="A92" s="19"/>
      <c r="B92" s="89"/>
      <c r="C92" s="16"/>
      <c r="E92" s="26"/>
      <c r="K92" s="156"/>
    </row>
    <row r="93" spans="1:11" ht="15" customHeight="1" x14ac:dyDescent="0.25">
      <c r="A93" s="19"/>
      <c r="B93" s="89"/>
      <c r="C93" s="7"/>
      <c r="E93" s="26"/>
    </row>
    <row r="94" spans="1:11" ht="15" customHeight="1" x14ac:dyDescent="0.25">
      <c r="A94" s="19"/>
      <c r="B94" s="89"/>
      <c r="C94" s="7"/>
      <c r="E94" s="26"/>
    </row>
    <row r="95" spans="1:11" ht="15" customHeight="1" x14ac:dyDescent="0.25">
      <c r="A95" s="19"/>
      <c r="B95" s="89"/>
      <c r="C95" s="7"/>
      <c r="E95" s="26"/>
    </row>
    <row r="96" spans="1:11" ht="15" customHeight="1" x14ac:dyDescent="0.25">
      <c r="A96" s="19"/>
      <c r="B96" s="89"/>
      <c r="C96" s="7"/>
      <c r="E96" s="26"/>
    </row>
    <row r="97" spans="1:5" ht="15" customHeight="1" x14ac:dyDescent="0.25">
      <c r="A97" s="19"/>
      <c r="B97" s="89"/>
      <c r="C97" s="7"/>
      <c r="E97" s="26"/>
    </row>
    <row r="98" spans="1:5" ht="15" customHeight="1" x14ac:dyDescent="0.25">
      <c r="A98" s="19"/>
      <c r="B98" s="89"/>
      <c r="C98" s="7"/>
      <c r="E98" s="26"/>
    </row>
    <row r="99" spans="1:5" ht="15" customHeight="1" x14ac:dyDescent="0.25">
      <c r="A99" s="19"/>
      <c r="B99" s="89"/>
      <c r="C99" s="7"/>
      <c r="E99" s="26"/>
    </row>
    <row r="100" spans="1:5" ht="15" customHeight="1" x14ac:dyDescent="0.25">
      <c r="A100" s="19"/>
      <c r="B100" s="89"/>
      <c r="C100" s="7"/>
      <c r="E100" s="26"/>
    </row>
    <row r="101" spans="1:5" ht="15.75" x14ac:dyDescent="0.25">
      <c r="A101" s="19"/>
      <c r="B101" s="89"/>
    </row>
    <row r="102" spans="1:5" ht="15.75" x14ac:dyDescent="0.25">
      <c r="A102" s="19"/>
      <c r="B102" s="89"/>
    </row>
    <row r="103" spans="1:5" ht="15.75" x14ac:dyDescent="0.25">
      <c r="A103" s="19"/>
      <c r="B103" s="89"/>
    </row>
    <row r="104" spans="1:5" ht="15.75" x14ac:dyDescent="0.25">
      <c r="A104" s="19"/>
      <c r="B104" s="89"/>
    </row>
    <row r="105" spans="1:5" ht="15.75" x14ac:dyDescent="0.25">
      <c r="A105" s="19"/>
      <c r="B105" s="89"/>
    </row>
    <row r="106" spans="1:5" ht="15.75" x14ac:dyDescent="0.25">
      <c r="A106" s="19"/>
      <c r="B106" s="89"/>
    </row>
    <row r="107" spans="1:5" ht="15.75" x14ac:dyDescent="0.25">
      <c r="A107" s="19"/>
      <c r="B107" s="89"/>
    </row>
    <row r="108" spans="1:5" ht="15.75" x14ac:dyDescent="0.25">
      <c r="A108" s="19"/>
      <c r="B108" s="89"/>
    </row>
  </sheetData>
  <autoFilter ref="A2:Q102"/>
  <mergeCells count="4">
    <mergeCell ref="A1:B1"/>
    <mergeCell ref="K1:P1"/>
    <mergeCell ref="D1:E1"/>
    <mergeCell ref="F1:J1"/>
  </mergeCells>
  <conditionalFormatting sqref="A57:B108">
    <cfRule type="cellIs" dxfId="0" priority="1" operator="equal">
      <formula>0</formula>
    </cfRule>
  </conditionalFormatting>
  <dataValidations count="11">
    <dataValidation type="list" showInputMessage="1" showErrorMessage="1" sqref="C3:C108">
      <formula1>"Stacking totes,Stacking with can,Capping,Noodles"</formula1>
    </dataValidation>
    <dataValidation type="list" showInputMessage="1" showErrorMessage="1" sqref="F3:F108">
      <formula1>"Auto Totes,Staging Cans,Center Cans,Landfill"</formula1>
    </dataValidation>
    <dataValidation type="list" allowBlank="1" showInputMessage="1" showErrorMessage="1" sqref="D109">
      <formula1>dttypes</formula1>
    </dataValidation>
    <dataValidation type="list" showInputMessage="1" showErrorMessage="1" sqref="G3:G108 M3:M109 I3:I108">
      <formula1>"0,1"</formula1>
    </dataValidation>
    <dataValidation type="list" allowBlank="1" showInputMessage="1" showErrorMessage="1" sqref="D3:D108">
      <formula1>"Tank,Mecanum,Swerve,H-Drive/Slide,Other"</formula1>
    </dataValidation>
    <dataValidation type="list" allowBlank="1" showInputMessage="1" showErrorMessage="1" sqref="H3:H108">
      <formula1>"0,1,2,3"</formula1>
    </dataValidation>
    <dataValidation type="list" showInputMessage="1" showErrorMessage="1" sqref="J3:J108">
      <formula1>"0,1,2,3,4"</formula1>
    </dataValidation>
    <dataValidation type="list" allowBlank="1" showInputMessage="1" showErrorMessage="1" sqref="K3:K108">
      <formula1>"Totes,Cans,Totes &amp; Cans,Noodles,"</formula1>
    </dataValidation>
    <dataValidation type="list" showInputMessage="1" showErrorMessage="1" sqref="L3:L108">
      <formula1>"0,1,2,3,4,5,6"</formula1>
    </dataValidation>
    <dataValidation type="list" allowBlank="1" showInputMessage="1" showErrorMessage="1" sqref="N3:N108 O3:O108">
      <formula1>"0,1"</formula1>
    </dataValidation>
    <dataValidation type="list" showInputMessage="1" showErrorMessage="1" sqref="P3:P108">
      <formula1>"Staging Sides,Staging Middle,Landfill"</formula1>
    </dataValidation>
  </dataValidations>
  <pageMargins left="0.7" right="0.7" top="0.75" bottom="0.75" header="0.3" footer="0.3"/>
  <pageSetup orientation="portrait" horizontalDpi="4294967293" r:id="rId1"/>
  <ignoredErrors>
    <ignoredError sqref="E2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A24"/>
  <sheetViews>
    <sheetView workbookViewId="0">
      <selection activeCell="S18" sqref="S18"/>
    </sheetView>
  </sheetViews>
  <sheetFormatPr defaultRowHeight="15" x14ac:dyDescent="0.25"/>
  <cols>
    <col min="1" max="1" width="5" bestFit="1" customWidth="1"/>
    <col min="2" max="5" width="2" customWidth="1"/>
    <col min="6" max="6" width="2" bestFit="1" customWidth="1"/>
    <col min="7" max="14" width="2" customWidth="1"/>
    <col min="15" max="15" width="3" customWidth="1"/>
    <col min="16" max="16" width="2" customWidth="1"/>
    <col min="17" max="24" width="3" customWidth="1"/>
    <col min="25" max="25" width="5.42578125" customWidth="1"/>
    <col min="26" max="27" width="3" customWidth="1"/>
  </cols>
  <sheetData>
    <row r="1" spans="1:27" x14ac:dyDescent="0.25">
      <c r="A1" s="10">
        <v>2338</v>
      </c>
      <c r="B1" s="10">
        <v>1</v>
      </c>
      <c r="C1">
        <v>0</v>
      </c>
      <c r="D1">
        <v>3</v>
      </c>
      <c r="E1">
        <v>0</v>
      </c>
      <c r="F1">
        <v>3</v>
      </c>
      <c r="G1">
        <v>1</v>
      </c>
      <c r="H1">
        <v>3</v>
      </c>
      <c r="I1">
        <v>1</v>
      </c>
      <c r="J1">
        <v>1</v>
      </c>
      <c r="K1">
        <v>2</v>
      </c>
      <c r="L1">
        <v>1</v>
      </c>
      <c r="M1">
        <v>3</v>
      </c>
      <c r="N1">
        <v>1</v>
      </c>
      <c r="O1">
        <v>1</v>
      </c>
      <c r="P1">
        <v>0</v>
      </c>
      <c r="Q1">
        <v>0</v>
      </c>
      <c r="R1">
        <v>1</v>
      </c>
      <c r="S1">
        <v>0</v>
      </c>
      <c r="T1">
        <v>2</v>
      </c>
      <c r="U1">
        <v>3</v>
      </c>
      <c r="V1">
        <v>3</v>
      </c>
      <c r="W1">
        <v>3</v>
      </c>
      <c r="X1">
        <v>1</v>
      </c>
      <c r="Y1">
        <v>3</v>
      </c>
      <c r="Z1">
        <v>0</v>
      </c>
      <c r="AA1">
        <v>1</v>
      </c>
    </row>
    <row r="2" spans="1:27" x14ac:dyDescent="0.25">
      <c r="A2" s="10">
        <v>101</v>
      </c>
      <c r="B2" s="10">
        <v>1</v>
      </c>
      <c r="C2">
        <v>1</v>
      </c>
      <c r="D2">
        <v>1</v>
      </c>
      <c r="E2">
        <v>3</v>
      </c>
      <c r="F2">
        <v>1</v>
      </c>
      <c r="G2">
        <v>2</v>
      </c>
      <c r="H2">
        <v>2</v>
      </c>
      <c r="I2">
        <v>1</v>
      </c>
      <c r="J2">
        <v>1</v>
      </c>
      <c r="K2">
        <v>3</v>
      </c>
      <c r="L2">
        <v>2</v>
      </c>
      <c r="M2">
        <v>3</v>
      </c>
      <c r="N2">
        <v>3</v>
      </c>
      <c r="O2">
        <v>0</v>
      </c>
      <c r="P2">
        <v>0</v>
      </c>
      <c r="Q2">
        <v>3</v>
      </c>
      <c r="R2">
        <v>0</v>
      </c>
      <c r="S2">
        <v>1</v>
      </c>
      <c r="T2">
        <v>3</v>
      </c>
      <c r="U2">
        <v>3</v>
      </c>
      <c r="V2">
        <v>2</v>
      </c>
      <c r="W2">
        <v>0</v>
      </c>
      <c r="X2">
        <v>1</v>
      </c>
      <c r="Y2">
        <v>0</v>
      </c>
      <c r="Z2">
        <v>0</v>
      </c>
      <c r="AA2">
        <v>0</v>
      </c>
    </row>
    <row r="3" spans="1:27" x14ac:dyDescent="0.25">
      <c r="A3" s="10">
        <v>1625</v>
      </c>
      <c r="B3" s="10">
        <v>1</v>
      </c>
      <c r="C3">
        <v>0</v>
      </c>
      <c r="D3">
        <v>2</v>
      </c>
      <c r="E3">
        <v>1</v>
      </c>
      <c r="F3">
        <v>3</v>
      </c>
      <c r="G3">
        <v>0</v>
      </c>
      <c r="H3">
        <v>2</v>
      </c>
      <c r="I3">
        <v>3</v>
      </c>
      <c r="J3">
        <v>1</v>
      </c>
      <c r="K3">
        <v>2</v>
      </c>
      <c r="L3">
        <v>1</v>
      </c>
      <c r="M3">
        <v>2</v>
      </c>
      <c r="N3">
        <v>2</v>
      </c>
      <c r="O3">
        <v>3</v>
      </c>
      <c r="P3">
        <v>0</v>
      </c>
      <c r="Q3">
        <v>2</v>
      </c>
      <c r="R3">
        <v>3</v>
      </c>
      <c r="S3">
        <v>3</v>
      </c>
      <c r="T3">
        <v>1</v>
      </c>
      <c r="U3">
        <v>0</v>
      </c>
      <c r="V3">
        <v>1</v>
      </c>
      <c r="W3">
        <v>3</v>
      </c>
      <c r="X3">
        <v>1</v>
      </c>
      <c r="Y3">
        <v>0</v>
      </c>
      <c r="Z3">
        <v>2</v>
      </c>
      <c r="AA3">
        <v>1</v>
      </c>
    </row>
    <row r="4" spans="1:27" x14ac:dyDescent="0.25">
      <c r="A4" s="10">
        <v>111</v>
      </c>
      <c r="B4" s="10">
        <v>1</v>
      </c>
      <c r="C4">
        <v>1</v>
      </c>
      <c r="D4">
        <v>3</v>
      </c>
      <c r="E4">
        <v>3</v>
      </c>
      <c r="F4">
        <v>1</v>
      </c>
      <c r="G4">
        <v>3</v>
      </c>
      <c r="H4">
        <v>3</v>
      </c>
      <c r="I4">
        <v>2</v>
      </c>
      <c r="J4">
        <v>0</v>
      </c>
      <c r="K4">
        <v>1</v>
      </c>
      <c r="L4">
        <v>2</v>
      </c>
      <c r="M4">
        <v>0</v>
      </c>
      <c r="N4">
        <v>0</v>
      </c>
      <c r="O4">
        <v>3</v>
      </c>
      <c r="P4">
        <v>0</v>
      </c>
      <c r="Q4">
        <v>0</v>
      </c>
      <c r="R4">
        <v>0</v>
      </c>
      <c r="S4">
        <v>3</v>
      </c>
      <c r="T4">
        <v>3</v>
      </c>
      <c r="U4">
        <v>2</v>
      </c>
      <c r="V4">
        <v>3</v>
      </c>
      <c r="W4">
        <v>3</v>
      </c>
      <c r="X4">
        <v>3</v>
      </c>
      <c r="Y4">
        <v>0</v>
      </c>
      <c r="Z4">
        <v>3</v>
      </c>
      <c r="AA4">
        <v>0</v>
      </c>
    </row>
    <row r="5" spans="1:27" x14ac:dyDescent="0.25">
      <c r="A5">
        <v>2451</v>
      </c>
      <c r="B5">
        <v>1</v>
      </c>
      <c r="C5">
        <v>2</v>
      </c>
      <c r="D5">
        <v>3</v>
      </c>
      <c r="E5">
        <v>0</v>
      </c>
      <c r="F5">
        <v>3</v>
      </c>
      <c r="G5">
        <v>2</v>
      </c>
      <c r="H5">
        <v>2</v>
      </c>
      <c r="I5">
        <v>1</v>
      </c>
      <c r="J5">
        <v>3</v>
      </c>
      <c r="K5">
        <v>2</v>
      </c>
      <c r="L5">
        <v>3</v>
      </c>
      <c r="M5">
        <v>3</v>
      </c>
      <c r="N5">
        <v>2</v>
      </c>
      <c r="O5">
        <v>1</v>
      </c>
      <c r="P5">
        <v>3</v>
      </c>
      <c r="Q5">
        <v>3</v>
      </c>
      <c r="R5">
        <v>0</v>
      </c>
      <c r="S5">
        <v>2</v>
      </c>
      <c r="T5">
        <v>1</v>
      </c>
      <c r="U5">
        <v>0</v>
      </c>
      <c r="V5">
        <v>2</v>
      </c>
      <c r="W5">
        <v>2</v>
      </c>
      <c r="X5">
        <v>0</v>
      </c>
      <c r="Y5">
        <v>0</v>
      </c>
      <c r="Z5">
        <v>2</v>
      </c>
      <c r="AA5">
        <v>3</v>
      </c>
    </row>
    <row r="6" spans="1:27" x14ac:dyDescent="0.25">
      <c r="A6">
        <v>2704</v>
      </c>
      <c r="B6">
        <v>1</v>
      </c>
      <c r="C6">
        <v>3</v>
      </c>
      <c r="D6">
        <v>3</v>
      </c>
      <c r="E6">
        <v>2</v>
      </c>
      <c r="F6">
        <v>1</v>
      </c>
      <c r="G6">
        <v>0</v>
      </c>
      <c r="H6">
        <v>1</v>
      </c>
      <c r="I6">
        <v>1</v>
      </c>
      <c r="J6">
        <v>1</v>
      </c>
      <c r="K6">
        <v>2</v>
      </c>
      <c r="L6">
        <v>0</v>
      </c>
      <c r="M6">
        <v>3</v>
      </c>
      <c r="N6">
        <v>3</v>
      </c>
      <c r="O6">
        <v>0</v>
      </c>
      <c r="P6">
        <v>1</v>
      </c>
      <c r="Q6">
        <v>2</v>
      </c>
      <c r="R6">
        <v>2</v>
      </c>
      <c r="S6">
        <v>0</v>
      </c>
      <c r="T6">
        <v>0</v>
      </c>
      <c r="U6">
        <v>0</v>
      </c>
      <c r="V6">
        <v>2</v>
      </c>
      <c r="W6">
        <v>3</v>
      </c>
      <c r="X6">
        <v>3</v>
      </c>
      <c r="Y6">
        <v>0</v>
      </c>
      <c r="Z6">
        <v>0</v>
      </c>
      <c r="AA6">
        <v>2</v>
      </c>
    </row>
    <row r="7" spans="1:27" x14ac:dyDescent="0.25">
      <c r="A7">
        <v>1732</v>
      </c>
      <c r="B7">
        <v>2</v>
      </c>
      <c r="C7">
        <v>3</v>
      </c>
      <c r="D7">
        <v>2</v>
      </c>
      <c r="E7">
        <v>3</v>
      </c>
      <c r="F7">
        <v>0</v>
      </c>
      <c r="G7">
        <v>3</v>
      </c>
      <c r="H7">
        <v>0</v>
      </c>
      <c r="I7">
        <v>2</v>
      </c>
      <c r="J7">
        <v>3</v>
      </c>
      <c r="K7">
        <v>2</v>
      </c>
      <c r="L7">
        <v>0</v>
      </c>
      <c r="M7">
        <v>3</v>
      </c>
      <c r="N7">
        <v>1</v>
      </c>
      <c r="O7">
        <v>2</v>
      </c>
      <c r="P7">
        <v>2</v>
      </c>
      <c r="Q7">
        <v>0</v>
      </c>
      <c r="R7">
        <v>3</v>
      </c>
      <c r="S7">
        <v>3</v>
      </c>
      <c r="T7">
        <v>1</v>
      </c>
      <c r="U7">
        <v>0</v>
      </c>
      <c r="V7">
        <v>0</v>
      </c>
      <c r="W7">
        <v>2</v>
      </c>
      <c r="X7">
        <v>2</v>
      </c>
      <c r="Y7">
        <v>3</v>
      </c>
      <c r="Z7">
        <v>2</v>
      </c>
      <c r="AA7">
        <v>1</v>
      </c>
    </row>
    <row r="8" spans="1:27" x14ac:dyDescent="0.25">
      <c r="A8">
        <v>2338</v>
      </c>
      <c r="B8">
        <v>2</v>
      </c>
      <c r="C8">
        <v>0</v>
      </c>
      <c r="D8">
        <v>2</v>
      </c>
      <c r="E8">
        <v>0</v>
      </c>
      <c r="F8">
        <v>2</v>
      </c>
      <c r="G8">
        <v>1</v>
      </c>
      <c r="H8">
        <v>1</v>
      </c>
      <c r="I8">
        <v>0</v>
      </c>
      <c r="J8">
        <v>1</v>
      </c>
      <c r="K8">
        <v>0</v>
      </c>
      <c r="L8">
        <v>2</v>
      </c>
      <c r="M8">
        <v>0</v>
      </c>
      <c r="N8">
        <v>1</v>
      </c>
      <c r="O8">
        <v>2</v>
      </c>
      <c r="P8">
        <v>0</v>
      </c>
      <c r="Q8">
        <v>0</v>
      </c>
      <c r="R8">
        <v>1</v>
      </c>
      <c r="S8">
        <v>1</v>
      </c>
      <c r="T8">
        <v>3</v>
      </c>
      <c r="U8">
        <v>3</v>
      </c>
      <c r="V8">
        <v>1</v>
      </c>
      <c r="W8">
        <v>1</v>
      </c>
      <c r="X8">
        <v>1</v>
      </c>
      <c r="Y8">
        <v>3</v>
      </c>
      <c r="Z8">
        <v>1</v>
      </c>
      <c r="AA8">
        <v>3</v>
      </c>
    </row>
    <row r="9" spans="1:27" x14ac:dyDescent="0.25">
      <c r="A9">
        <v>2151</v>
      </c>
      <c r="B9">
        <v>2</v>
      </c>
      <c r="C9">
        <v>2</v>
      </c>
      <c r="D9">
        <v>2</v>
      </c>
      <c r="E9">
        <v>2</v>
      </c>
      <c r="F9">
        <v>2</v>
      </c>
      <c r="G9">
        <v>1</v>
      </c>
      <c r="H9">
        <v>3</v>
      </c>
      <c r="I9">
        <v>2</v>
      </c>
      <c r="J9">
        <v>3</v>
      </c>
      <c r="K9">
        <v>3</v>
      </c>
      <c r="L9">
        <v>2</v>
      </c>
      <c r="M9">
        <v>2</v>
      </c>
      <c r="N9">
        <v>3</v>
      </c>
      <c r="O9">
        <v>3</v>
      </c>
      <c r="P9">
        <v>1</v>
      </c>
      <c r="Q9">
        <v>0</v>
      </c>
      <c r="R9">
        <v>1</v>
      </c>
      <c r="S9">
        <v>3</v>
      </c>
      <c r="T9">
        <v>3</v>
      </c>
      <c r="U9">
        <v>1</v>
      </c>
      <c r="V9">
        <v>2</v>
      </c>
      <c r="W9">
        <v>3</v>
      </c>
      <c r="X9">
        <v>0</v>
      </c>
      <c r="Y9">
        <v>0</v>
      </c>
      <c r="Z9">
        <v>0</v>
      </c>
      <c r="AA9">
        <v>3</v>
      </c>
    </row>
    <row r="10" spans="1:27" x14ac:dyDescent="0.25">
      <c r="A10">
        <v>5125</v>
      </c>
      <c r="B10">
        <v>2</v>
      </c>
      <c r="C10">
        <v>2</v>
      </c>
      <c r="D10">
        <v>1</v>
      </c>
      <c r="E10">
        <v>1</v>
      </c>
      <c r="F10">
        <v>0</v>
      </c>
      <c r="G10">
        <v>0</v>
      </c>
      <c r="H10">
        <v>0</v>
      </c>
      <c r="I10">
        <v>1</v>
      </c>
      <c r="J10">
        <v>3</v>
      </c>
      <c r="K10">
        <v>0</v>
      </c>
      <c r="L10">
        <v>2</v>
      </c>
      <c r="M10">
        <v>2</v>
      </c>
      <c r="N10">
        <v>3</v>
      </c>
      <c r="O10">
        <v>3</v>
      </c>
      <c r="P10">
        <v>3</v>
      </c>
      <c r="Q10">
        <v>0</v>
      </c>
      <c r="R10">
        <v>0</v>
      </c>
      <c r="S10">
        <v>1</v>
      </c>
      <c r="T10">
        <v>0</v>
      </c>
      <c r="U10">
        <v>1</v>
      </c>
      <c r="V10">
        <v>2</v>
      </c>
      <c r="W10">
        <v>0</v>
      </c>
      <c r="X10">
        <v>1</v>
      </c>
      <c r="Y10">
        <v>1</v>
      </c>
      <c r="Z10">
        <v>0</v>
      </c>
      <c r="AA10">
        <v>3</v>
      </c>
    </row>
    <row r="11" spans="1:27" x14ac:dyDescent="0.25">
      <c r="A11">
        <v>4241</v>
      </c>
      <c r="B11">
        <v>2</v>
      </c>
      <c r="C11">
        <v>0</v>
      </c>
      <c r="D11">
        <v>0</v>
      </c>
      <c r="E11">
        <v>2</v>
      </c>
      <c r="F11">
        <v>1</v>
      </c>
      <c r="G11">
        <v>0</v>
      </c>
      <c r="H11">
        <v>0</v>
      </c>
      <c r="I11">
        <v>1</v>
      </c>
      <c r="J11">
        <v>1</v>
      </c>
      <c r="K11">
        <v>0</v>
      </c>
      <c r="L11">
        <v>0</v>
      </c>
      <c r="M11">
        <v>2</v>
      </c>
      <c r="N11">
        <v>1</v>
      </c>
      <c r="O11">
        <v>2</v>
      </c>
      <c r="P11">
        <v>3</v>
      </c>
      <c r="Q11">
        <v>2</v>
      </c>
      <c r="R11">
        <v>2</v>
      </c>
      <c r="S11">
        <v>2</v>
      </c>
      <c r="T11">
        <v>3</v>
      </c>
      <c r="U11">
        <v>1</v>
      </c>
      <c r="V11">
        <v>2</v>
      </c>
      <c r="W11">
        <v>1</v>
      </c>
      <c r="X11">
        <v>2</v>
      </c>
      <c r="Y11">
        <v>1</v>
      </c>
      <c r="Z11">
        <v>2</v>
      </c>
      <c r="AA11">
        <v>0</v>
      </c>
    </row>
    <row r="12" spans="1:27" x14ac:dyDescent="0.25">
      <c r="A12">
        <v>3936</v>
      </c>
      <c r="B12">
        <v>2</v>
      </c>
      <c r="C12">
        <v>2</v>
      </c>
      <c r="D12">
        <v>1</v>
      </c>
      <c r="E12">
        <v>1</v>
      </c>
      <c r="F12">
        <v>1</v>
      </c>
      <c r="G12">
        <v>1</v>
      </c>
      <c r="H12">
        <v>1</v>
      </c>
      <c r="I12">
        <v>0</v>
      </c>
      <c r="J12">
        <v>0</v>
      </c>
      <c r="K12">
        <v>2</v>
      </c>
      <c r="L12">
        <v>3</v>
      </c>
      <c r="M12">
        <v>2</v>
      </c>
      <c r="N12">
        <v>0</v>
      </c>
      <c r="O12">
        <v>3</v>
      </c>
      <c r="P12">
        <v>0</v>
      </c>
      <c r="Q12">
        <v>2</v>
      </c>
      <c r="R12">
        <v>0</v>
      </c>
      <c r="S12">
        <v>2</v>
      </c>
      <c r="T12">
        <v>0</v>
      </c>
      <c r="U12">
        <v>3</v>
      </c>
      <c r="V12">
        <v>3</v>
      </c>
      <c r="W12">
        <v>1</v>
      </c>
      <c r="X12">
        <v>3</v>
      </c>
      <c r="Y12">
        <v>0</v>
      </c>
      <c r="Z12">
        <v>3</v>
      </c>
      <c r="AA12">
        <v>2</v>
      </c>
    </row>
    <row r="13" spans="1:27" x14ac:dyDescent="0.25">
      <c r="A13">
        <v>1625</v>
      </c>
      <c r="B13">
        <v>3</v>
      </c>
      <c r="C13" s="10">
        <v>2</v>
      </c>
      <c r="D13" s="10">
        <v>1</v>
      </c>
      <c r="E13" s="10">
        <v>3</v>
      </c>
      <c r="F13" s="10">
        <v>0</v>
      </c>
      <c r="G13" s="10">
        <v>2</v>
      </c>
      <c r="H13" s="10">
        <v>3</v>
      </c>
      <c r="I13" s="10">
        <v>1</v>
      </c>
      <c r="J13" s="10">
        <v>2</v>
      </c>
      <c r="K13" s="10">
        <v>1</v>
      </c>
      <c r="L13" s="10">
        <v>2</v>
      </c>
      <c r="M13" s="10">
        <v>2</v>
      </c>
      <c r="N13" s="10">
        <v>3</v>
      </c>
      <c r="O13" s="10">
        <v>0</v>
      </c>
      <c r="P13" s="10">
        <v>2</v>
      </c>
      <c r="Q13" s="10">
        <v>3</v>
      </c>
      <c r="R13" s="10">
        <v>3</v>
      </c>
      <c r="S13" s="10">
        <v>1</v>
      </c>
      <c r="T13" s="10">
        <v>0</v>
      </c>
      <c r="U13" s="10">
        <v>1</v>
      </c>
      <c r="V13" s="10">
        <v>3</v>
      </c>
      <c r="W13" s="10">
        <v>1</v>
      </c>
      <c r="X13" s="10">
        <v>0</v>
      </c>
      <c r="Y13" s="10">
        <v>2</v>
      </c>
      <c r="Z13" s="10">
        <v>1</v>
      </c>
      <c r="AA13" s="10">
        <v>2</v>
      </c>
    </row>
    <row r="14" spans="1:27" x14ac:dyDescent="0.25">
      <c r="A14">
        <v>3061</v>
      </c>
      <c r="B14">
        <v>3</v>
      </c>
      <c r="C14" s="10">
        <v>3</v>
      </c>
      <c r="D14" s="10">
        <v>3</v>
      </c>
      <c r="E14" s="10">
        <v>1</v>
      </c>
      <c r="F14" s="10">
        <v>3</v>
      </c>
      <c r="G14" s="10">
        <v>3</v>
      </c>
      <c r="H14" s="10">
        <v>2</v>
      </c>
      <c r="I14" s="10">
        <v>0</v>
      </c>
      <c r="J14" s="10">
        <v>1</v>
      </c>
      <c r="K14" s="10">
        <v>2</v>
      </c>
      <c r="L14" s="10">
        <v>0</v>
      </c>
      <c r="M14" s="10">
        <v>0</v>
      </c>
      <c r="N14" s="10">
        <v>3</v>
      </c>
      <c r="O14" s="10">
        <v>0</v>
      </c>
      <c r="P14" s="10">
        <v>0</v>
      </c>
      <c r="Q14" s="10">
        <v>0</v>
      </c>
      <c r="R14" s="10">
        <v>3</v>
      </c>
      <c r="S14" s="10">
        <v>3</v>
      </c>
      <c r="T14" s="10">
        <v>2</v>
      </c>
      <c r="U14" s="10">
        <v>3</v>
      </c>
      <c r="V14" s="10">
        <v>3</v>
      </c>
      <c r="W14" s="10">
        <v>3</v>
      </c>
      <c r="X14" s="10">
        <v>0</v>
      </c>
      <c r="Y14" s="10">
        <v>3</v>
      </c>
      <c r="Z14" s="10">
        <v>0</v>
      </c>
      <c r="AA14" s="10">
        <v>3</v>
      </c>
    </row>
    <row r="15" spans="1:27" x14ac:dyDescent="0.25">
      <c r="A15">
        <v>1781</v>
      </c>
      <c r="B15">
        <v>3</v>
      </c>
      <c r="C15" s="10">
        <v>3</v>
      </c>
      <c r="D15" s="10">
        <v>0</v>
      </c>
      <c r="E15" s="10">
        <v>3</v>
      </c>
      <c r="F15" s="10">
        <v>2</v>
      </c>
      <c r="G15" s="10">
        <v>2</v>
      </c>
      <c r="H15" s="10">
        <v>1</v>
      </c>
      <c r="I15" s="10">
        <v>3</v>
      </c>
      <c r="J15" s="10">
        <v>2</v>
      </c>
      <c r="K15" s="10">
        <v>3</v>
      </c>
      <c r="L15" s="10">
        <v>3</v>
      </c>
      <c r="M15" s="10">
        <v>2</v>
      </c>
      <c r="N15" s="10">
        <v>1</v>
      </c>
      <c r="O15" s="10">
        <v>3</v>
      </c>
      <c r="P15" s="10">
        <v>3</v>
      </c>
      <c r="Q15" s="10">
        <v>0</v>
      </c>
      <c r="R15" s="10">
        <v>2</v>
      </c>
      <c r="S15" s="10">
        <v>1</v>
      </c>
      <c r="T15" s="10">
        <v>0</v>
      </c>
      <c r="U15" s="10">
        <v>2</v>
      </c>
      <c r="V15" s="10">
        <v>2</v>
      </c>
      <c r="W15" s="10">
        <v>0</v>
      </c>
      <c r="X15" s="10">
        <v>0</v>
      </c>
      <c r="Y15" s="10">
        <v>2</v>
      </c>
      <c r="Z15" s="10">
        <v>3</v>
      </c>
      <c r="AA15" s="10">
        <v>1</v>
      </c>
    </row>
    <row r="16" spans="1:27" x14ac:dyDescent="0.25">
      <c r="A16">
        <v>71</v>
      </c>
      <c r="B16">
        <v>3</v>
      </c>
      <c r="C16" s="10">
        <v>3</v>
      </c>
      <c r="D16" s="10">
        <v>2</v>
      </c>
      <c r="E16" s="10">
        <v>1</v>
      </c>
      <c r="F16" s="10">
        <v>0</v>
      </c>
      <c r="G16" s="10">
        <v>1</v>
      </c>
      <c r="H16" s="10">
        <v>1</v>
      </c>
      <c r="I16" s="10">
        <v>1</v>
      </c>
      <c r="J16" s="10">
        <v>2</v>
      </c>
      <c r="K16" s="10">
        <v>0</v>
      </c>
      <c r="L16" s="10">
        <v>3</v>
      </c>
      <c r="M16" s="10">
        <v>3</v>
      </c>
      <c r="N16" s="10">
        <v>0</v>
      </c>
      <c r="O16" s="10">
        <v>1</v>
      </c>
      <c r="P16" s="10">
        <v>2</v>
      </c>
      <c r="Q16" s="10">
        <v>2</v>
      </c>
      <c r="R16" s="10">
        <v>0</v>
      </c>
      <c r="S16" s="10">
        <v>0</v>
      </c>
      <c r="T16" s="10">
        <v>0</v>
      </c>
      <c r="U16" s="10">
        <v>2</v>
      </c>
      <c r="V16" s="10">
        <v>3</v>
      </c>
      <c r="W16" s="10">
        <v>3</v>
      </c>
      <c r="X16" s="10">
        <v>0</v>
      </c>
      <c r="Y16" s="10">
        <v>0</v>
      </c>
      <c r="Z16" s="10">
        <v>2</v>
      </c>
      <c r="AA16" s="10">
        <v>0</v>
      </c>
    </row>
    <row r="17" spans="1:27" x14ac:dyDescent="0.25">
      <c r="A17">
        <v>2197</v>
      </c>
      <c r="B17">
        <v>3</v>
      </c>
      <c r="C17" s="10">
        <v>2</v>
      </c>
      <c r="D17" s="10">
        <v>1</v>
      </c>
      <c r="E17" s="10">
        <v>1</v>
      </c>
      <c r="F17" s="10">
        <v>0</v>
      </c>
      <c r="G17" s="10">
        <v>0</v>
      </c>
      <c r="H17" s="10">
        <v>0</v>
      </c>
      <c r="I17" s="10">
        <v>1</v>
      </c>
      <c r="J17" s="10">
        <v>3</v>
      </c>
      <c r="K17" s="10">
        <v>0</v>
      </c>
      <c r="L17" s="10">
        <v>2</v>
      </c>
      <c r="M17" s="10">
        <v>2</v>
      </c>
      <c r="N17" s="10">
        <v>3</v>
      </c>
      <c r="O17" s="10">
        <v>3</v>
      </c>
      <c r="P17" s="10">
        <v>3</v>
      </c>
      <c r="Q17" s="10">
        <v>0</v>
      </c>
      <c r="R17" s="10">
        <v>0</v>
      </c>
      <c r="S17" s="10">
        <v>1</v>
      </c>
      <c r="T17" s="10">
        <v>0</v>
      </c>
      <c r="U17" s="10">
        <v>1</v>
      </c>
      <c r="V17" s="10">
        <v>2</v>
      </c>
      <c r="W17" s="10">
        <v>0</v>
      </c>
      <c r="X17" s="10">
        <v>1</v>
      </c>
      <c r="Y17" s="10">
        <v>1</v>
      </c>
      <c r="Z17" s="10">
        <v>0</v>
      </c>
      <c r="AA17" s="10">
        <v>3</v>
      </c>
    </row>
    <row r="18" spans="1:27" x14ac:dyDescent="0.25">
      <c r="A18">
        <v>111</v>
      </c>
      <c r="B18">
        <v>3</v>
      </c>
      <c r="C18" s="10">
        <v>0</v>
      </c>
      <c r="D18" s="10">
        <v>3</v>
      </c>
      <c r="E18" s="10">
        <v>0</v>
      </c>
      <c r="F18" s="10">
        <v>3</v>
      </c>
      <c r="G18" s="10">
        <v>1</v>
      </c>
      <c r="H18" s="10">
        <v>3</v>
      </c>
      <c r="I18" s="10">
        <v>1</v>
      </c>
      <c r="J18" s="10">
        <v>1</v>
      </c>
      <c r="K18" s="10">
        <v>2</v>
      </c>
      <c r="L18" s="10">
        <v>1</v>
      </c>
      <c r="M18" s="10">
        <v>3</v>
      </c>
      <c r="N18" s="10">
        <v>1</v>
      </c>
      <c r="O18" s="10">
        <v>1</v>
      </c>
      <c r="P18" s="10">
        <v>0</v>
      </c>
      <c r="Q18" s="10">
        <v>0</v>
      </c>
      <c r="R18" s="10">
        <v>1</v>
      </c>
      <c r="S18" s="10">
        <v>0</v>
      </c>
      <c r="T18" s="10">
        <v>2</v>
      </c>
      <c r="U18" s="10">
        <v>3</v>
      </c>
      <c r="V18" s="10">
        <v>3</v>
      </c>
      <c r="W18" s="10">
        <v>3</v>
      </c>
      <c r="X18" s="10">
        <v>1</v>
      </c>
      <c r="Y18" s="10">
        <v>3</v>
      </c>
      <c r="Z18" s="10">
        <v>0</v>
      </c>
      <c r="AA18" s="10">
        <v>1</v>
      </c>
    </row>
    <row r="19" spans="1:27" x14ac:dyDescent="0.25">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x14ac:dyDescent="0.25">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x14ac:dyDescent="0.25">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x14ac:dyDescent="0.25">
      <c r="A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x14ac:dyDescent="0.25">
      <c r="A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G3"/>
  <sheetViews>
    <sheetView workbookViewId="0">
      <selection activeCell="A4" sqref="A4:G4"/>
    </sheetView>
  </sheetViews>
  <sheetFormatPr defaultRowHeight="15" x14ac:dyDescent="0.25"/>
  <sheetData>
    <row r="1" spans="1:7" x14ac:dyDescent="0.25">
      <c r="A1">
        <v>1</v>
      </c>
      <c r="B1">
        <v>2338</v>
      </c>
      <c r="C1">
        <v>101</v>
      </c>
      <c r="D1">
        <v>1625</v>
      </c>
      <c r="E1">
        <v>111</v>
      </c>
      <c r="F1">
        <v>2451</v>
      </c>
      <c r="G1">
        <v>2704</v>
      </c>
    </row>
    <row r="2" spans="1:7" x14ac:dyDescent="0.25">
      <c r="A2">
        <v>2</v>
      </c>
      <c r="B2">
        <v>1732</v>
      </c>
      <c r="C2">
        <v>2338</v>
      </c>
      <c r="D2">
        <v>2151</v>
      </c>
      <c r="E2">
        <v>5125</v>
      </c>
      <c r="F2">
        <v>4241</v>
      </c>
      <c r="G2">
        <v>3936</v>
      </c>
    </row>
    <row r="3" spans="1:7" x14ac:dyDescent="0.25">
      <c r="A3">
        <v>3</v>
      </c>
      <c r="B3">
        <v>1625</v>
      </c>
      <c r="C3">
        <v>3061</v>
      </c>
      <c r="D3">
        <v>1781</v>
      </c>
      <c r="E3">
        <v>71</v>
      </c>
      <c r="F3">
        <v>2197</v>
      </c>
      <c r="G3">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25"/>
  <sheetViews>
    <sheetView workbookViewId="0">
      <selection activeCell="B2" sqref="B2"/>
    </sheetView>
  </sheetViews>
  <sheetFormatPr defaultRowHeight="15" x14ac:dyDescent="0.25"/>
  <cols>
    <col min="1" max="1" width="5" bestFit="1" customWidth="1"/>
    <col min="2" max="2" width="81.140625" bestFit="1" customWidth="1"/>
    <col min="3" max="3" width="35.28515625" bestFit="1" customWidth="1"/>
    <col min="4" max="4" width="19.28515625" bestFit="1" customWidth="1"/>
  </cols>
  <sheetData>
    <row r="1" spans="1:2" x14ac:dyDescent="0.25">
      <c r="A1">
        <v>2338</v>
      </c>
      <c r="B1" t="s">
        <v>210</v>
      </c>
    </row>
    <row r="6" spans="1:2" x14ac:dyDescent="0.25">
      <c r="A6" s="10"/>
      <c r="B6" s="10"/>
    </row>
    <row r="7" spans="1:2" x14ac:dyDescent="0.25">
      <c r="A7" s="10"/>
      <c r="B7" s="10"/>
    </row>
    <row r="8" spans="1:2" x14ac:dyDescent="0.25">
      <c r="A8" s="10"/>
      <c r="B8" s="10"/>
    </row>
    <row r="9" spans="1:2" x14ac:dyDescent="0.25">
      <c r="A9" s="10"/>
      <c r="B9" s="10"/>
    </row>
    <row r="10" spans="1:2" x14ac:dyDescent="0.25">
      <c r="A10" s="10"/>
      <c r="B10" s="10"/>
    </row>
    <row r="11" spans="1:2" x14ac:dyDescent="0.25">
      <c r="A11" s="10"/>
      <c r="B11" s="10"/>
    </row>
    <row r="12" spans="1:2" x14ac:dyDescent="0.25">
      <c r="A12" s="10"/>
      <c r="B12" s="10"/>
    </row>
    <row r="13" spans="1:2" x14ac:dyDescent="0.25">
      <c r="A13" s="10"/>
      <c r="B13" s="10"/>
    </row>
    <row r="14" spans="1:2" x14ac:dyDescent="0.25">
      <c r="A14" s="10"/>
      <c r="B14" s="10"/>
    </row>
    <row r="15" spans="1:2" x14ac:dyDescent="0.25">
      <c r="A15" s="10"/>
      <c r="B15" s="10"/>
    </row>
    <row r="16" spans="1:2" x14ac:dyDescent="0.25">
      <c r="A16" s="10"/>
      <c r="B16" s="10"/>
    </row>
    <row r="17" spans="1:2" x14ac:dyDescent="0.25">
      <c r="A17" s="10"/>
      <c r="B17" s="10"/>
    </row>
    <row r="18" spans="1:2" x14ac:dyDescent="0.25">
      <c r="A18" s="10"/>
      <c r="B18" s="10"/>
    </row>
    <row r="19" spans="1:2" x14ac:dyDescent="0.25">
      <c r="A19" s="10"/>
      <c r="B19" s="10"/>
    </row>
    <row r="20" spans="1:2" x14ac:dyDescent="0.25">
      <c r="A20" s="10"/>
      <c r="B20" s="10"/>
    </row>
    <row r="21" spans="1:2" x14ac:dyDescent="0.25">
      <c r="A21" s="10"/>
      <c r="B21" s="10"/>
    </row>
    <row r="22" spans="1:2" x14ac:dyDescent="0.25">
      <c r="A22" s="10"/>
      <c r="B22" s="10"/>
    </row>
    <row r="23" spans="1:2" x14ac:dyDescent="0.25">
      <c r="A23" s="10"/>
      <c r="B23" s="10"/>
    </row>
    <row r="24" spans="1:2" x14ac:dyDescent="0.25">
      <c r="A24" s="10"/>
      <c r="B24" s="10"/>
    </row>
    <row r="25" spans="1:2" x14ac:dyDescent="0.25">
      <c r="A25" s="10"/>
      <c r="B25" s="1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O40"/>
  <sheetViews>
    <sheetView workbookViewId="0">
      <selection activeCell="H17" sqref="H17"/>
    </sheetView>
  </sheetViews>
  <sheetFormatPr defaultRowHeight="15" x14ac:dyDescent="0.25"/>
  <cols>
    <col min="2" max="2" width="9.140625" style="10"/>
  </cols>
  <sheetData>
    <row r="1" spans="1:10" s="43" customFormat="1" ht="20.25" thickBot="1" x14ac:dyDescent="0.35">
      <c r="A1" s="153" t="s">
        <v>91</v>
      </c>
      <c r="B1" s="153"/>
      <c r="C1" s="153"/>
    </row>
    <row r="2" spans="1:10" s="45" customFormat="1" ht="15" customHeight="1" thickTop="1" x14ac:dyDescent="0.25">
      <c r="A2" s="47" t="s">
        <v>107</v>
      </c>
      <c r="B2" s="44"/>
      <c r="C2" s="44"/>
    </row>
    <row r="3" spans="1:10" s="46" customFormat="1" ht="15" customHeight="1" x14ac:dyDescent="0.25">
      <c r="A3" s="46" t="s">
        <v>105</v>
      </c>
      <c r="B3" s="46" t="s">
        <v>106</v>
      </c>
      <c r="D3" s="46" t="s">
        <v>114</v>
      </c>
      <c r="F3" s="46" t="s">
        <v>108</v>
      </c>
      <c r="H3" s="46" t="s">
        <v>106</v>
      </c>
    </row>
    <row r="4" spans="1:10" s="29" customFormat="1" ht="15" customHeight="1" x14ac:dyDescent="0.25">
      <c r="A4" s="29" t="s">
        <v>92</v>
      </c>
      <c r="B4" s="29" t="s">
        <v>127</v>
      </c>
      <c r="D4" s="29" t="s">
        <v>115</v>
      </c>
      <c r="F4" s="29" t="s">
        <v>109</v>
      </c>
      <c r="H4" s="29" t="s">
        <v>142</v>
      </c>
    </row>
    <row r="5" spans="1:10" x14ac:dyDescent="0.25">
      <c r="A5" s="29" t="s">
        <v>93</v>
      </c>
      <c r="B5" s="29" t="s">
        <v>195</v>
      </c>
      <c r="C5" s="29"/>
      <c r="D5" s="29" t="s">
        <v>116</v>
      </c>
      <c r="F5" s="29" t="s">
        <v>110</v>
      </c>
      <c r="G5" s="29"/>
      <c r="H5" s="29" t="s">
        <v>143</v>
      </c>
    </row>
    <row r="6" spans="1:10" s="10" customFormat="1" x14ac:dyDescent="0.25">
      <c r="A6" s="29" t="s">
        <v>94</v>
      </c>
      <c r="B6" s="29" t="s">
        <v>128</v>
      </c>
      <c r="C6" s="29"/>
      <c r="D6" s="29" t="s">
        <v>117</v>
      </c>
      <c r="F6" s="29" t="s">
        <v>111</v>
      </c>
      <c r="G6" s="29"/>
      <c r="H6" s="29" t="s">
        <v>144</v>
      </c>
    </row>
    <row r="7" spans="1:10" x14ac:dyDescent="0.25">
      <c r="A7" s="29" t="s">
        <v>95</v>
      </c>
      <c r="B7" s="29" t="s">
        <v>196</v>
      </c>
      <c r="C7" s="29"/>
      <c r="D7" s="29" t="s">
        <v>118</v>
      </c>
      <c r="F7" s="29" t="s">
        <v>112</v>
      </c>
      <c r="G7" s="29"/>
      <c r="H7" s="29" t="s">
        <v>90</v>
      </c>
    </row>
    <row r="8" spans="1:10" x14ac:dyDescent="0.25">
      <c r="A8" s="29" t="s">
        <v>96</v>
      </c>
      <c r="B8" s="29" t="s">
        <v>129</v>
      </c>
      <c r="C8" s="29"/>
      <c r="D8" s="29" t="s">
        <v>119</v>
      </c>
      <c r="F8" s="29" t="s">
        <v>113</v>
      </c>
      <c r="G8" s="29"/>
      <c r="H8" s="29" t="s">
        <v>27</v>
      </c>
    </row>
    <row r="9" spans="1:10" s="32" customFormat="1" ht="15" customHeight="1" x14ac:dyDescent="0.25">
      <c r="A9" s="29" t="s">
        <v>97</v>
      </c>
      <c r="B9" s="29" t="s">
        <v>197</v>
      </c>
      <c r="C9" s="29"/>
      <c r="D9" s="29" t="s">
        <v>120</v>
      </c>
      <c r="E9" s="29"/>
      <c r="F9" s="29"/>
      <c r="G9" s="29"/>
      <c r="H9" s="29"/>
    </row>
    <row r="10" spans="1:10" x14ac:dyDescent="0.25">
      <c r="A10" s="29" t="s">
        <v>98</v>
      </c>
      <c r="B10" s="29" t="s">
        <v>167</v>
      </c>
      <c r="C10" s="29"/>
      <c r="D10" s="29" t="s">
        <v>121</v>
      </c>
      <c r="E10" s="29"/>
      <c r="F10" s="154" t="s">
        <v>185</v>
      </c>
      <c r="G10" s="154"/>
      <c r="H10" s="154"/>
      <c r="I10" s="154"/>
      <c r="J10" s="154"/>
    </row>
    <row r="11" spans="1:10" x14ac:dyDescent="0.25">
      <c r="A11" s="29" t="s">
        <v>99</v>
      </c>
      <c r="B11" s="29" t="s">
        <v>136</v>
      </c>
      <c r="C11" s="29"/>
      <c r="D11" s="29" t="s">
        <v>122</v>
      </c>
      <c r="E11" s="29"/>
      <c r="F11" s="154"/>
      <c r="G11" s="154"/>
      <c r="H11" s="154"/>
      <c r="I11" s="154"/>
      <c r="J11" s="154"/>
    </row>
    <row r="12" spans="1:10" x14ac:dyDescent="0.25">
      <c r="A12" s="29" t="s">
        <v>100</v>
      </c>
      <c r="B12" s="29" t="s">
        <v>137</v>
      </c>
      <c r="C12" s="29"/>
      <c r="D12" s="29" t="s">
        <v>123</v>
      </c>
      <c r="E12" s="29"/>
      <c r="F12" s="154"/>
      <c r="G12" s="154"/>
      <c r="H12" s="154"/>
      <c r="I12" s="154"/>
      <c r="J12" s="154"/>
    </row>
    <row r="13" spans="1:10" x14ac:dyDescent="0.25">
      <c r="A13" s="29" t="s">
        <v>101</v>
      </c>
      <c r="B13" s="29" t="s">
        <v>138</v>
      </c>
      <c r="C13" s="29"/>
      <c r="D13" s="29" t="s">
        <v>1</v>
      </c>
      <c r="E13" s="29"/>
      <c r="F13" s="154"/>
      <c r="G13" s="154"/>
      <c r="H13" s="154"/>
      <c r="I13" s="154"/>
      <c r="J13" s="154"/>
    </row>
    <row r="14" spans="1:10" x14ac:dyDescent="0.25">
      <c r="A14" s="29" t="s">
        <v>102</v>
      </c>
      <c r="B14" s="29" t="s">
        <v>139</v>
      </c>
      <c r="C14" s="29"/>
      <c r="D14" s="29" t="s">
        <v>124</v>
      </c>
      <c r="E14" s="29"/>
      <c r="F14" s="154"/>
      <c r="G14" s="154"/>
      <c r="H14" s="154"/>
      <c r="I14" s="154"/>
      <c r="J14" s="154"/>
    </row>
    <row r="15" spans="1:10" x14ac:dyDescent="0.25">
      <c r="A15" s="29" t="s">
        <v>103</v>
      </c>
      <c r="B15" s="29" t="s">
        <v>140</v>
      </c>
      <c r="C15" s="29"/>
      <c r="D15" s="29" t="s">
        <v>125</v>
      </c>
      <c r="E15" s="29"/>
      <c r="F15" s="154"/>
      <c r="G15" s="154"/>
      <c r="H15" s="154"/>
      <c r="I15" s="154"/>
      <c r="J15" s="154"/>
    </row>
    <row r="16" spans="1:10" x14ac:dyDescent="0.25">
      <c r="A16" t="s">
        <v>104</v>
      </c>
      <c r="B16" s="29" t="s">
        <v>141</v>
      </c>
      <c r="D16" s="29" t="s">
        <v>126</v>
      </c>
      <c r="F16" s="154"/>
      <c r="G16" s="154"/>
      <c r="H16" s="154"/>
      <c r="I16" s="154"/>
      <c r="J16" s="154"/>
    </row>
    <row r="17" spans="1:8" s="10" customFormat="1" x14ac:dyDescent="0.25">
      <c r="A17" s="10" t="s">
        <v>145</v>
      </c>
      <c r="B17" s="29" t="s">
        <v>168</v>
      </c>
      <c r="D17" s="29" t="s">
        <v>130</v>
      </c>
      <c r="F17" s="54" t="s">
        <v>186</v>
      </c>
      <c r="H17" s="54" t="s">
        <v>190</v>
      </c>
    </row>
    <row r="18" spans="1:8" s="10" customFormat="1" x14ac:dyDescent="0.25">
      <c r="A18" s="10" t="s">
        <v>146</v>
      </c>
      <c r="B18" s="29" t="s">
        <v>153</v>
      </c>
      <c r="D18" s="29" t="s">
        <v>131</v>
      </c>
      <c r="F18" s="54" t="s">
        <v>187</v>
      </c>
      <c r="G18" s="10">
        <v>2</v>
      </c>
    </row>
    <row r="19" spans="1:8" s="10" customFormat="1" x14ac:dyDescent="0.25">
      <c r="A19" s="10" t="s">
        <v>147</v>
      </c>
      <c r="B19" s="29" t="s">
        <v>154</v>
      </c>
      <c r="D19" s="29" t="s">
        <v>132</v>
      </c>
      <c r="F19" s="54" t="s">
        <v>188</v>
      </c>
      <c r="G19" s="10">
        <v>3</v>
      </c>
    </row>
    <row r="20" spans="1:8" s="10" customFormat="1" x14ac:dyDescent="0.25">
      <c r="A20" s="10" t="s">
        <v>148</v>
      </c>
      <c r="B20" s="29" t="s">
        <v>155</v>
      </c>
      <c r="D20" s="29" t="s">
        <v>133</v>
      </c>
      <c r="F20" s="54" t="s">
        <v>189</v>
      </c>
      <c r="G20" s="10">
        <v>1</v>
      </c>
    </row>
    <row r="21" spans="1:8" s="10" customFormat="1" x14ac:dyDescent="0.25">
      <c r="A21" s="10" t="s">
        <v>149</v>
      </c>
      <c r="B21" s="29" t="s">
        <v>156</v>
      </c>
      <c r="D21" s="29" t="s">
        <v>2</v>
      </c>
      <c r="F21" s="54" t="s">
        <v>191</v>
      </c>
      <c r="G21" s="10">
        <v>3</v>
      </c>
    </row>
    <row r="22" spans="1:8" s="10" customFormat="1" x14ac:dyDescent="0.25">
      <c r="A22" s="10" t="s">
        <v>150</v>
      </c>
      <c r="B22" s="29" t="s">
        <v>157</v>
      </c>
      <c r="D22" s="29" t="s">
        <v>134</v>
      </c>
    </row>
    <row r="23" spans="1:8" s="10" customFormat="1" x14ac:dyDescent="0.25">
      <c r="A23" s="10" t="s">
        <v>151</v>
      </c>
      <c r="B23" s="29" t="s">
        <v>158</v>
      </c>
      <c r="D23" s="29" t="s">
        <v>135</v>
      </c>
    </row>
    <row r="24" spans="1:8" s="10" customFormat="1" x14ac:dyDescent="0.25">
      <c r="A24" s="10" t="s">
        <v>152</v>
      </c>
      <c r="B24" s="29" t="s">
        <v>166</v>
      </c>
      <c r="D24" s="29" t="s">
        <v>3</v>
      </c>
    </row>
    <row r="25" spans="1:8" s="10" customFormat="1" ht="15.75" thickBot="1" x14ac:dyDescent="0.3">
      <c r="A25" s="10" t="s">
        <v>169</v>
      </c>
      <c r="B25" s="29" t="s">
        <v>159</v>
      </c>
      <c r="D25" s="29" t="s">
        <v>170</v>
      </c>
    </row>
    <row r="26" spans="1:8" s="48" customFormat="1" ht="17.25" customHeight="1" thickTop="1" thickBot="1" x14ac:dyDescent="0.3">
      <c r="A26" s="48" t="s">
        <v>214</v>
      </c>
    </row>
    <row r="27" spans="1:8" s="93" customFormat="1" ht="15" customHeight="1" thickTop="1" x14ac:dyDescent="0.25">
      <c r="A27" s="93" t="s">
        <v>215</v>
      </c>
    </row>
    <row r="28" spans="1:8" x14ac:dyDescent="0.25">
      <c r="A28" t="s">
        <v>83</v>
      </c>
      <c r="B28" s="10" t="s">
        <v>84</v>
      </c>
      <c r="C28" t="s">
        <v>85</v>
      </c>
      <c r="D28" t="s">
        <v>86</v>
      </c>
      <c r="E28" t="s">
        <v>87</v>
      </c>
      <c r="F28" t="s">
        <v>88</v>
      </c>
      <c r="G28" t="s">
        <v>89</v>
      </c>
    </row>
    <row r="30" spans="1:8" x14ac:dyDescent="0.25">
      <c r="A30" t="s">
        <v>207</v>
      </c>
    </row>
    <row r="31" spans="1:8" x14ac:dyDescent="0.25">
      <c r="A31" s="154" t="s">
        <v>208</v>
      </c>
      <c r="B31" s="154"/>
      <c r="C31" s="154"/>
      <c r="D31" s="154"/>
      <c r="E31" s="154"/>
      <c r="F31" s="154"/>
      <c r="G31" s="154"/>
    </row>
    <row r="32" spans="1:8" x14ac:dyDescent="0.25">
      <c r="A32" s="154"/>
      <c r="B32" s="154"/>
      <c r="C32" s="154"/>
      <c r="D32" s="154"/>
      <c r="E32" s="154"/>
      <c r="F32" s="154"/>
      <c r="G32" s="154"/>
    </row>
    <row r="33" spans="1:15" x14ac:dyDescent="0.25">
      <c r="A33" s="154"/>
      <c r="B33" s="154"/>
      <c r="C33" s="154"/>
      <c r="D33" s="154"/>
      <c r="E33" s="154"/>
      <c r="F33" s="154"/>
      <c r="G33" s="154"/>
    </row>
    <row r="34" spans="1:15" x14ac:dyDescent="0.25">
      <c r="A34" s="154"/>
      <c r="B34" s="154"/>
      <c r="C34" s="154"/>
      <c r="D34" s="154"/>
      <c r="E34" s="154"/>
      <c r="F34" s="154"/>
      <c r="G34" s="154"/>
      <c r="H34" s="10"/>
      <c r="I34" s="10"/>
      <c r="J34" s="10"/>
      <c r="K34" s="10"/>
      <c r="L34" s="10"/>
      <c r="M34" s="10"/>
      <c r="N34" s="10"/>
      <c r="O34" s="10"/>
    </row>
    <row r="35" spans="1:15" x14ac:dyDescent="0.25">
      <c r="A35" s="32"/>
      <c r="B35" s="32"/>
      <c r="C35" s="32"/>
      <c r="D35" s="32"/>
      <c r="E35" s="32"/>
      <c r="F35" s="32"/>
      <c r="G35" s="32"/>
      <c r="H35" s="32"/>
      <c r="I35" s="32"/>
      <c r="J35" s="32"/>
      <c r="K35" s="32"/>
      <c r="L35" s="32"/>
      <c r="M35" s="32"/>
      <c r="N35" s="32"/>
    </row>
    <row r="37" spans="1:15" x14ac:dyDescent="0.25">
      <c r="A37" s="10"/>
      <c r="C37" s="10"/>
      <c r="D37" s="10"/>
      <c r="E37" s="10"/>
      <c r="F37" s="10"/>
      <c r="G37" s="10"/>
      <c r="H37" s="10"/>
      <c r="I37" s="10"/>
      <c r="J37" s="10"/>
      <c r="K37" s="10"/>
      <c r="L37" s="10"/>
      <c r="M37" s="10"/>
      <c r="N37" s="10"/>
      <c r="O37" s="10"/>
    </row>
    <row r="40" spans="1:15" x14ac:dyDescent="0.25">
      <c r="A40" s="32"/>
      <c r="B40" s="32"/>
      <c r="C40" s="32"/>
      <c r="D40" s="32"/>
      <c r="E40" s="32"/>
      <c r="F40" s="32"/>
      <c r="G40" s="32"/>
      <c r="H40" s="32"/>
      <c r="I40" s="32"/>
      <c r="J40" s="32"/>
      <c r="K40" s="32"/>
      <c r="L40" s="32"/>
      <c r="M40" s="32"/>
      <c r="N40" s="32"/>
      <c r="O40" s="10"/>
    </row>
  </sheetData>
  <mergeCells count="3">
    <mergeCell ref="A1:C1"/>
    <mergeCell ref="F10:J16"/>
    <mergeCell ref="A31:G3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Team Lookup</vt:lpstr>
      <vt:lpstr>Match Lookup</vt:lpstr>
      <vt:lpstr>Alliance Lookup</vt:lpstr>
      <vt:lpstr>Pre Scouting</vt:lpstr>
      <vt:lpstr>Pit Scouting</vt:lpstr>
      <vt:lpstr>Scouting Data Dump</vt:lpstr>
      <vt:lpstr>Match Schedule</vt:lpstr>
      <vt:lpstr>Notes Dump</vt:lpstr>
      <vt:lpstr>Config</vt:lpstr>
      <vt:lpstr>'Notes Dump'!scoutingNotes_1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Camden Ko</dc:creator>
  <cp:lastModifiedBy>Evan</cp:lastModifiedBy>
  <cp:lastPrinted>2015-02-28T18:20:58Z</cp:lastPrinted>
  <dcterms:created xsi:type="dcterms:W3CDTF">2013-04-17T21:01:20Z</dcterms:created>
  <dcterms:modified xsi:type="dcterms:W3CDTF">2015-03-01T15:33:19Z</dcterms:modified>
</cp:coreProperties>
</file>