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1.xml" ContentType="application/vnd.openxmlformats-officedocument.spreadsheetml.comments+xml"/>
  <Override PartName="/xl/tables/table9.xml" ContentType="application/vnd.openxmlformats-officedocument.spreadsheetml.table+xml"/>
  <Override PartName="/xl/comments2.xml" ContentType="application/vnd.openxmlformats-officedocument.spreadsheetml.comments+xml"/>
  <Override PartName="/xl/pivotTables/pivotTable1.xml" ContentType="application/vnd.openxmlformats-officedocument.spreadsheetml.pivotTable+xml"/>
  <Override PartName="/xl/drawings/drawing1.xml" ContentType="application/vnd.openxmlformats-officedocument.drawing+xml"/>
  <Override PartName="/xl/tables/table10.xml" ContentType="application/vnd.openxmlformats-officedocument.spreadsheetml.table+xml"/>
  <Override PartName="/xl/slicers/slicer1.xml" ContentType="application/vnd.ms-excel.slicer+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hidePivotFieldList="1" defaultThemeVersion="166925"/>
  <mc:AlternateContent xmlns:mc="http://schemas.openxmlformats.org/markup-compatibility/2006">
    <mc:Choice Requires="x15">
      <x15ac:absPath xmlns:x15ac="http://schemas.microsoft.com/office/spreadsheetml/2010/11/ac" url="D:\Competitions\Auburn Mountainview 2019\"/>
    </mc:Choice>
  </mc:AlternateContent>
  <xr:revisionPtr revIDLastSave="0" documentId="13_ncr:1_{357A0FA1-E0C7-4138-9AFF-1AE56E0AA26A}" xr6:coauthVersionLast="36" xr6:coauthVersionMax="43" xr10:uidLastSave="{00000000-0000-0000-0000-000000000000}"/>
  <bookViews>
    <workbookView xWindow="0" yWindow="1560" windowWidth="16020" windowHeight="8964" activeTab="1" xr2:uid="{00000000-000D-0000-FFFF-FFFF00000000}"/>
  </bookViews>
  <sheets>
    <sheet name="Pre Comp Data" sheetId="6" r:id="rId1"/>
    <sheet name="Comp Data" sheetId="1" r:id="rId2"/>
    <sheet name="Team Data" sheetId="3" r:id="rId3"/>
    <sheet name="Evaluation - 1st Seed" sheetId="7" r:id="rId4"/>
    <sheet name="Evaluation - 2nd Seed" sheetId="5" r:id="rId5"/>
  </sheets>
  <definedNames>
    <definedName name="_xlnm._FilterDatabase" localSheetId="3" hidden="1">'Evaluation - 1st Seed'!$AX$1:$AX$50</definedName>
    <definedName name="Slicer_Team">#N/A</definedName>
  </definedNames>
  <calcPr calcId="191028"/>
  <pivotCaches>
    <pivotCache cacheId="0" r:id="rId6"/>
  </pivotCaches>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O33" i="7" l="1"/>
  <c r="AN33" i="7"/>
  <c r="AI33" i="7"/>
  <c r="AH33" i="7"/>
  <c r="AC33" i="7"/>
  <c r="W33" i="7"/>
  <c r="AS33" i="7" s="1"/>
  <c r="V33" i="7"/>
  <c r="AR33" i="7" s="1"/>
  <c r="U33" i="7"/>
  <c r="AQ33" i="7" s="1"/>
  <c r="T33" i="7"/>
  <c r="AP33" i="7" s="1"/>
  <c r="Q33" i="7"/>
  <c r="AM33" i="7" s="1"/>
  <c r="N33" i="7"/>
  <c r="AJ33" i="7" s="1"/>
  <c r="K33" i="7"/>
  <c r="AG33" i="7" s="1"/>
  <c r="H33" i="7"/>
  <c r="AD33" i="7" s="1"/>
  <c r="D33" i="7"/>
  <c r="Z33" i="7" s="1"/>
  <c r="C33" i="7"/>
  <c r="Y33" i="7" s="1"/>
  <c r="B33" i="7"/>
  <c r="X33" i="7" s="1"/>
  <c r="A33" i="7"/>
  <c r="AO38" i="7"/>
  <c r="AN38" i="7"/>
  <c r="AI38" i="7"/>
  <c r="AH38" i="7"/>
  <c r="AC38" i="7"/>
  <c r="W38" i="7"/>
  <c r="AS38" i="7" s="1"/>
  <c r="V38" i="7"/>
  <c r="AR38" i="7" s="1"/>
  <c r="U38" i="7"/>
  <c r="AQ38" i="7" s="1"/>
  <c r="T38" i="7"/>
  <c r="AP38" i="7" s="1"/>
  <c r="Q38" i="7"/>
  <c r="AM38" i="7" s="1"/>
  <c r="N38" i="7"/>
  <c r="AJ38" i="7" s="1"/>
  <c r="K38" i="7"/>
  <c r="AG38" i="7" s="1"/>
  <c r="H38" i="7"/>
  <c r="AD38" i="7" s="1"/>
  <c r="D38" i="7"/>
  <c r="Z38" i="7" s="1"/>
  <c r="C38" i="7"/>
  <c r="Y38" i="7" s="1"/>
  <c r="B38" i="7"/>
  <c r="X38" i="7" s="1"/>
  <c r="A38" i="7"/>
  <c r="AO40" i="7"/>
  <c r="AN40" i="7"/>
  <c r="AI40" i="7"/>
  <c r="AH40" i="7"/>
  <c r="AC40" i="7"/>
  <c r="W40" i="7"/>
  <c r="AS40" i="7" s="1"/>
  <c r="V40" i="7"/>
  <c r="AR40" i="7" s="1"/>
  <c r="U40" i="7"/>
  <c r="AQ40" i="7" s="1"/>
  <c r="T40" i="7"/>
  <c r="AP40" i="7" s="1"/>
  <c r="Q40" i="7"/>
  <c r="AM40" i="7" s="1"/>
  <c r="N40" i="7"/>
  <c r="AJ40" i="7" s="1"/>
  <c r="K40" i="7"/>
  <c r="AG40" i="7" s="1"/>
  <c r="H40" i="7"/>
  <c r="AD40" i="7" s="1"/>
  <c r="D40" i="7"/>
  <c r="Z40" i="7" s="1"/>
  <c r="C40" i="7"/>
  <c r="Y40" i="7" s="1"/>
  <c r="B40" i="7"/>
  <c r="X40" i="7" s="1"/>
  <c r="A40" i="7"/>
  <c r="AO30" i="7"/>
  <c r="AN30" i="7"/>
  <c r="AI30" i="7"/>
  <c r="AH30" i="7"/>
  <c r="AC30" i="7"/>
  <c r="W30" i="7"/>
  <c r="AS30" i="7" s="1"/>
  <c r="V30" i="7"/>
  <c r="AR30" i="7" s="1"/>
  <c r="U30" i="7"/>
  <c r="AQ30" i="7" s="1"/>
  <c r="T30" i="7"/>
  <c r="AP30" i="7" s="1"/>
  <c r="Q30" i="7"/>
  <c r="AM30" i="7" s="1"/>
  <c r="N30" i="7"/>
  <c r="AJ30" i="7" s="1"/>
  <c r="K30" i="7"/>
  <c r="AG30" i="7" s="1"/>
  <c r="H30" i="7"/>
  <c r="AD30" i="7" s="1"/>
  <c r="D30" i="7"/>
  <c r="Z30" i="7" s="1"/>
  <c r="C30" i="7"/>
  <c r="Y30" i="7" s="1"/>
  <c r="B30" i="7"/>
  <c r="X30" i="7" s="1"/>
  <c r="A30" i="7"/>
  <c r="AO16" i="7"/>
  <c r="AN16" i="7"/>
  <c r="AI16" i="7"/>
  <c r="AH16" i="7"/>
  <c r="AC16" i="7"/>
  <c r="W16" i="7"/>
  <c r="AS16" i="7" s="1"/>
  <c r="V16" i="7"/>
  <c r="AR16" i="7" s="1"/>
  <c r="U16" i="7"/>
  <c r="AQ16" i="7" s="1"/>
  <c r="T16" i="7"/>
  <c r="AP16" i="7" s="1"/>
  <c r="Q16" i="7"/>
  <c r="AM16" i="7" s="1"/>
  <c r="N16" i="7"/>
  <c r="AJ16" i="7" s="1"/>
  <c r="K16" i="7"/>
  <c r="AG16" i="7" s="1"/>
  <c r="H16" i="7"/>
  <c r="AD16" i="7" s="1"/>
  <c r="D16" i="7"/>
  <c r="Z16" i="7" s="1"/>
  <c r="C16" i="7"/>
  <c r="Y16" i="7" s="1"/>
  <c r="B16" i="7"/>
  <c r="X16" i="7" s="1"/>
  <c r="A16" i="7"/>
  <c r="AO18" i="7"/>
  <c r="AN18" i="7"/>
  <c r="AI18" i="7"/>
  <c r="AH18" i="7"/>
  <c r="AC18" i="7"/>
  <c r="W18" i="7"/>
  <c r="AS18" i="7" s="1"/>
  <c r="V18" i="7"/>
  <c r="AR18" i="7" s="1"/>
  <c r="U18" i="7"/>
  <c r="AQ18" i="7" s="1"/>
  <c r="T18" i="7"/>
  <c r="AP18" i="7" s="1"/>
  <c r="Q18" i="7"/>
  <c r="AM18" i="7" s="1"/>
  <c r="N18" i="7"/>
  <c r="AJ18" i="7" s="1"/>
  <c r="K18" i="7"/>
  <c r="AG18" i="7" s="1"/>
  <c r="H18" i="7"/>
  <c r="AD18" i="7" s="1"/>
  <c r="D18" i="7"/>
  <c r="Z18" i="7" s="1"/>
  <c r="C18" i="7"/>
  <c r="Y18" i="7" s="1"/>
  <c r="B18" i="7"/>
  <c r="X18" i="7" s="1"/>
  <c r="A18" i="7"/>
  <c r="AO37" i="7"/>
  <c r="AN37" i="7"/>
  <c r="AI37" i="7"/>
  <c r="AH37" i="7"/>
  <c r="AC37" i="7"/>
  <c r="W37" i="7"/>
  <c r="AS37" i="7" s="1"/>
  <c r="V37" i="7"/>
  <c r="AR37" i="7" s="1"/>
  <c r="U37" i="7"/>
  <c r="AQ37" i="7" s="1"/>
  <c r="T37" i="7"/>
  <c r="AP37" i="7" s="1"/>
  <c r="Q37" i="7"/>
  <c r="AM37" i="7" s="1"/>
  <c r="N37" i="7"/>
  <c r="AJ37" i="7" s="1"/>
  <c r="K37" i="7"/>
  <c r="AG37" i="7" s="1"/>
  <c r="H37" i="7"/>
  <c r="AD37" i="7" s="1"/>
  <c r="D37" i="7"/>
  <c r="Z37" i="7" s="1"/>
  <c r="C37" i="7"/>
  <c r="Y37" i="7" s="1"/>
  <c r="B37" i="7"/>
  <c r="X37" i="7" s="1"/>
  <c r="A37" i="7"/>
  <c r="AO31" i="7"/>
  <c r="AN31" i="7"/>
  <c r="AI31" i="7"/>
  <c r="AH31" i="7"/>
  <c r="AC31" i="7"/>
  <c r="W31" i="7"/>
  <c r="AS31" i="7" s="1"/>
  <c r="V31" i="7"/>
  <c r="AR31" i="7" s="1"/>
  <c r="U31" i="7"/>
  <c r="AQ31" i="7" s="1"/>
  <c r="T31" i="7"/>
  <c r="AP31" i="7" s="1"/>
  <c r="Q31" i="7"/>
  <c r="AM31" i="7" s="1"/>
  <c r="N31" i="7"/>
  <c r="AJ31" i="7" s="1"/>
  <c r="K31" i="7"/>
  <c r="AG31" i="7" s="1"/>
  <c r="H31" i="7"/>
  <c r="AD31" i="7" s="1"/>
  <c r="D31" i="7"/>
  <c r="Z31" i="7" s="1"/>
  <c r="C31" i="7"/>
  <c r="Y31" i="7" s="1"/>
  <c r="B31" i="7"/>
  <c r="X31" i="7" s="1"/>
  <c r="A31" i="7"/>
  <c r="AO27" i="7"/>
  <c r="AN27" i="7"/>
  <c r="AI27" i="7"/>
  <c r="AH27" i="7"/>
  <c r="AC27" i="7"/>
  <c r="W27" i="7"/>
  <c r="AS27" i="7" s="1"/>
  <c r="V27" i="7"/>
  <c r="AR27" i="7" s="1"/>
  <c r="U27" i="7"/>
  <c r="AQ27" i="7" s="1"/>
  <c r="T27" i="7"/>
  <c r="AP27" i="7" s="1"/>
  <c r="Q27" i="7"/>
  <c r="AM27" i="7" s="1"/>
  <c r="N27" i="7"/>
  <c r="AJ27" i="7" s="1"/>
  <c r="K27" i="7"/>
  <c r="AG27" i="7" s="1"/>
  <c r="H27" i="7"/>
  <c r="AD27" i="7" s="1"/>
  <c r="D27" i="7"/>
  <c r="Z27" i="7" s="1"/>
  <c r="C27" i="7"/>
  <c r="Y27" i="7" s="1"/>
  <c r="B27" i="7"/>
  <c r="X27" i="7" s="1"/>
  <c r="A27" i="7"/>
  <c r="AO7" i="7"/>
  <c r="AN7" i="7"/>
  <c r="AI7" i="7"/>
  <c r="AH7" i="7"/>
  <c r="AC7" i="7"/>
  <c r="W7" i="7"/>
  <c r="AS7" i="7" s="1"/>
  <c r="V7" i="7"/>
  <c r="AR7" i="7" s="1"/>
  <c r="U7" i="7"/>
  <c r="AQ7" i="7" s="1"/>
  <c r="T7" i="7"/>
  <c r="AP7" i="7" s="1"/>
  <c r="Q7" i="7"/>
  <c r="AM7" i="7" s="1"/>
  <c r="N7" i="7"/>
  <c r="AJ7" i="7" s="1"/>
  <c r="K7" i="7"/>
  <c r="AG7" i="7" s="1"/>
  <c r="H7" i="7"/>
  <c r="AD7" i="7" s="1"/>
  <c r="D7" i="7"/>
  <c r="Z7" i="7" s="1"/>
  <c r="C7" i="7"/>
  <c r="Y7" i="7" s="1"/>
  <c r="B7" i="7"/>
  <c r="X7" i="7" s="1"/>
  <c r="A7" i="7"/>
  <c r="AO21" i="7"/>
  <c r="AN21" i="7"/>
  <c r="AI21" i="7"/>
  <c r="AH21" i="7"/>
  <c r="AC21" i="7"/>
  <c r="W21" i="7"/>
  <c r="AS21" i="7" s="1"/>
  <c r="V21" i="7"/>
  <c r="AR21" i="7" s="1"/>
  <c r="U21" i="7"/>
  <c r="AQ21" i="7" s="1"/>
  <c r="T21" i="7"/>
  <c r="AP21" i="7" s="1"/>
  <c r="Q21" i="7"/>
  <c r="AM21" i="7" s="1"/>
  <c r="N21" i="7"/>
  <c r="AJ21" i="7" s="1"/>
  <c r="K21" i="7"/>
  <c r="AG21" i="7" s="1"/>
  <c r="H21" i="7"/>
  <c r="AD21" i="7" s="1"/>
  <c r="D21" i="7"/>
  <c r="Z21" i="7" s="1"/>
  <c r="C21" i="7"/>
  <c r="Y21" i="7" s="1"/>
  <c r="B21" i="7"/>
  <c r="X21" i="7" s="1"/>
  <c r="A21" i="7"/>
  <c r="AP42" i="7"/>
  <c r="AO42" i="7"/>
  <c r="AN42" i="7"/>
  <c r="AI42" i="7"/>
  <c r="AH42" i="7"/>
  <c r="AC42" i="7"/>
  <c r="AB42" i="7"/>
  <c r="W42" i="7"/>
  <c r="AS42" i="7" s="1"/>
  <c r="V42" i="7"/>
  <c r="AR42" i="7" s="1"/>
  <c r="U42" i="7"/>
  <c r="AQ42" i="7" s="1"/>
  <c r="T42" i="7"/>
  <c r="Q42" i="7"/>
  <c r="AM42" i="7" s="1"/>
  <c r="N42" i="7"/>
  <c r="AJ42" i="7" s="1"/>
  <c r="K42" i="7"/>
  <c r="AG42" i="7" s="1"/>
  <c r="H42" i="7"/>
  <c r="AD42" i="7" s="1"/>
  <c r="D42" i="7"/>
  <c r="Z42" i="7" s="1"/>
  <c r="C42" i="7"/>
  <c r="Y42" i="7" s="1"/>
  <c r="B42" i="7"/>
  <c r="X42" i="7" s="1"/>
  <c r="A42" i="7"/>
  <c r="AO22" i="7"/>
  <c r="AN22" i="7"/>
  <c r="AI22" i="7"/>
  <c r="AH22" i="7"/>
  <c r="AC22" i="7"/>
  <c r="W22" i="7"/>
  <c r="AS22" i="7" s="1"/>
  <c r="V22" i="7"/>
  <c r="AR22" i="7" s="1"/>
  <c r="U22" i="7"/>
  <c r="AQ22" i="7" s="1"/>
  <c r="T22" i="7"/>
  <c r="AP22" i="7" s="1"/>
  <c r="Q22" i="7"/>
  <c r="AM22" i="7" s="1"/>
  <c r="N22" i="7"/>
  <c r="AJ22" i="7" s="1"/>
  <c r="K22" i="7"/>
  <c r="AG22" i="7" s="1"/>
  <c r="H22" i="7"/>
  <c r="AD22" i="7" s="1"/>
  <c r="D22" i="7"/>
  <c r="Z22" i="7" s="1"/>
  <c r="C22" i="7"/>
  <c r="Y22" i="7" s="1"/>
  <c r="B22" i="7"/>
  <c r="X22" i="7" s="1"/>
  <c r="A22" i="7"/>
  <c r="AO23" i="7"/>
  <c r="AN23" i="7"/>
  <c r="AI23" i="7"/>
  <c r="AH23" i="7"/>
  <c r="AC23" i="7"/>
  <c r="W23" i="7"/>
  <c r="AS23" i="7" s="1"/>
  <c r="V23" i="7"/>
  <c r="AR23" i="7" s="1"/>
  <c r="U23" i="7"/>
  <c r="AQ23" i="7" s="1"/>
  <c r="T23" i="7"/>
  <c r="AP23" i="7" s="1"/>
  <c r="Q23" i="7"/>
  <c r="AM23" i="7" s="1"/>
  <c r="N23" i="7"/>
  <c r="AJ23" i="7" s="1"/>
  <c r="K23" i="7"/>
  <c r="AG23" i="7" s="1"/>
  <c r="H23" i="7"/>
  <c r="AD23" i="7" s="1"/>
  <c r="D23" i="7"/>
  <c r="Z23" i="7" s="1"/>
  <c r="C23" i="7"/>
  <c r="Y23" i="7" s="1"/>
  <c r="B23" i="7"/>
  <c r="X23" i="7" s="1"/>
  <c r="A23" i="7"/>
  <c r="AO25" i="7"/>
  <c r="AN25" i="7"/>
  <c r="AI25" i="7"/>
  <c r="AH25" i="7"/>
  <c r="AC25" i="7"/>
  <c r="W25" i="7"/>
  <c r="AS25" i="7" s="1"/>
  <c r="V25" i="7"/>
  <c r="AR25" i="7" s="1"/>
  <c r="U25" i="7"/>
  <c r="AQ25" i="7" s="1"/>
  <c r="T25" i="7"/>
  <c r="AP25" i="7" s="1"/>
  <c r="Q25" i="7"/>
  <c r="AM25" i="7" s="1"/>
  <c r="N25" i="7"/>
  <c r="AJ25" i="7" s="1"/>
  <c r="K25" i="7"/>
  <c r="AG25" i="7" s="1"/>
  <c r="H25" i="7"/>
  <c r="AD25" i="7" s="1"/>
  <c r="D25" i="7"/>
  <c r="Z25" i="7" s="1"/>
  <c r="C25" i="7"/>
  <c r="Y25" i="7" s="1"/>
  <c r="B25" i="7"/>
  <c r="X25" i="7" s="1"/>
  <c r="A25" i="7"/>
  <c r="AO17" i="7"/>
  <c r="AN17" i="7"/>
  <c r="AI17" i="7"/>
  <c r="AH17" i="7"/>
  <c r="AC17" i="7"/>
  <c r="W17" i="7"/>
  <c r="AS17" i="7" s="1"/>
  <c r="V17" i="7"/>
  <c r="AR17" i="7" s="1"/>
  <c r="U17" i="7"/>
  <c r="AQ17" i="7" s="1"/>
  <c r="T17" i="7"/>
  <c r="AP17" i="7" s="1"/>
  <c r="Q17" i="7"/>
  <c r="AM17" i="7" s="1"/>
  <c r="N17" i="7"/>
  <c r="AJ17" i="7" s="1"/>
  <c r="K17" i="7"/>
  <c r="AG17" i="7" s="1"/>
  <c r="H17" i="7"/>
  <c r="AD17" i="7" s="1"/>
  <c r="D17" i="7"/>
  <c r="Z17" i="7" s="1"/>
  <c r="C17" i="7"/>
  <c r="Y17" i="7" s="1"/>
  <c r="B17" i="7"/>
  <c r="X17" i="7" s="1"/>
  <c r="A17" i="7"/>
  <c r="AO14" i="7"/>
  <c r="AN14" i="7"/>
  <c r="AI14" i="7"/>
  <c r="AH14" i="7"/>
  <c r="AC14" i="7"/>
  <c r="W14" i="7"/>
  <c r="AS14" i="7" s="1"/>
  <c r="V14" i="7"/>
  <c r="AR14" i="7" s="1"/>
  <c r="U14" i="7"/>
  <c r="AQ14" i="7" s="1"/>
  <c r="T14" i="7"/>
  <c r="AP14" i="7" s="1"/>
  <c r="Q14" i="7"/>
  <c r="AM14" i="7" s="1"/>
  <c r="N14" i="7"/>
  <c r="AJ14" i="7" s="1"/>
  <c r="K14" i="7"/>
  <c r="AG14" i="7" s="1"/>
  <c r="H14" i="7"/>
  <c r="AD14" i="7" s="1"/>
  <c r="D14" i="7"/>
  <c r="Z14" i="7" s="1"/>
  <c r="C14" i="7"/>
  <c r="Y14" i="7" s="1"/>
  <c r="B14" i="7"/>
  <c r="X14" i="7" s="1"/>
  <c r="A14" i="7"/>
  <c r="AO19" i="7"/>
  <c r="AN19" i="7"/>
  <c r="AI19" i="7"/>
  <c r="AH19" i="7"/>
  <c r="AC19" i="7"/>
  <c r="W19" i="7"/>
  <c r="AS19" i="7" s="1"/>
  <c r="V19" i="7"/>
  <c r="AR19" i="7" s="1"/>
  <c r="U19" i="7"/>
  <c r="AQ19" i="7" s="1"/>
  <c r="T19" i="7"/>
  <c r="AP19" i="7" s="1"/>
  <c r="Q19" i="7"/>
  <c r="AM19" i="7" s="1"/>
  <c r="N19" i="7"/>
  <c r="AJ19" i="7" s="1"/>
  <c r="K19" i="7"/>
  <c r="AG19" i="7" s="1"/>
  <c r="H19" i="7"/>
  <c r="AD19" i="7" s="1"/>
  <c r="D19" i="7"/>
  <c r="Z19" i="7" s="1"/>
  <c r="C19" i="7"/>
  <c r="Y19" i="7" s="1"/>
  <c r="B19" i="7"/>
  <c r="X19" i="7" s="1"/>
  <c r="A19" i="7"/>
  <c r="AO6" i="7"/>
  <c r="AN6" i="7"/>
  <c r="AI6" i="7"/>
  <c r="AH6" i="7"/>
  <c r="AC6" i="7"/>
  <c r="W6" i="7"/>
  <c r="AS6" i="7" s="1"/>
  <c r="V6" i="7"/>
  <c r="AR6" i="7" s="1"/>
  <c r="U6" i="7"/>
  <c r="AQ6" i="7" s="1"/>
  <c r="T6" i="7"/>
  <c r="AP6" i="7" s="1"/>
  <c r="Q6" i="7"/>
  <c r="AM6" i="7" s="1"/>
  <c r="N6" i="7"/>
  <c r="AJ6" i="7" s="1"/>
  <c r="K6" i="7"/>
  <c r="AG6" i="7" s="1"/>
  <c r="H6" i="7"/>
  <c r="AD6" i="7" s="1"/>
  <c r="D6" i="7"/>
  <c r="Z6" i="7" s="1"/>
  <c r="C6" i="7"/>
  <c r="Y6" i="7" s="1"/>
  <c r="B6" i="7"/>
  <c r="X6" i="7" s="1"/>
  <c r="A6" i="7"/>
  <c r="AO4" i="7"/>
  <c r="AN4" i="7"/>
  <c r="AI4" i="7"/>
  <c r="AH4" i="7"/>
  <c r="AC4" i="7"/>
  <c r="W4" i="7"/>
  <c r="AS4" i="7" s="1"/>
  <c r="V4" i="7"/>
  <c r="AR4" i="7" s="1"/>
  <c r="U4" i="7"/>
  <c r="AQ4" i="7" s="1"/>
  <c r="T4" i="7"/>
  <c r="AP4" i="7" s="1"/>
  <c r="Q4" i="7"/>
  <c r="AM4" i="7" s="1"/>
  <c r="N4" i="7"/>
  <c r="AJ4" i="7" s="1"/>
  <c r="K4" i="7"/>
  <c r="AG4" i="7" s="1"/>
  <c r="H4" i="7"/>
  <c r="AD4" i="7" s="1"/>
  <c r="D4" i="7"/>
  <c r="Z4" i="7" s="1"/>
  <c r="C4" i="7"/>
  <c r="Y4" i="7" s="1"/>
  <c r="B4" i="7"/>
  <c r="X4" i="7" s="1"/>
  <c r="A4" i="7"/>
  <c r="AO8" i="7"/>
  <c r="AN8" i="7"/>
  <c r="AI8" i="7"/>
  <c r="AH8" i="7"/>
  <c r="AC8" i="7"/>
  <c r="W8" i="7"/>
  <c r="AS8" i="7" s="1"/>
  <c r="V8" i="7"/>
  <c r="AR8" i="7" s="1"/>
  <c r="U8" i="7"/>
  <c r="AQ8" i="7" s="1"/>
  <c r="T8" i="7"/>
  <c r="AP8" i="7" s="1"/>
  <c r="Q8" i="7"/>
  <c r="AM8" i="7" s="1"/>
  <c r="N8" i="7"/>
  <c r="AJ8" i="7" s="1"/>
  <c r="K8" i="7"/>
  <c r="AG8" i="7" s="1"/>
  <c r="H8" i="7"/>
  <c r="AD8" i="7" s="1"/>
  <c r="D8" i="7"/>
  <c r="Z8" i="7" s="1"/>
  <c r="C8" i="7"/>
  <c r="Y8" i="7" s="1"/>
  <c r="B8" i="7"/>
  <c r="X8" i="7" s="1"/>
  <c r="A8" i="7"/>
  <c r="AO39" i="7"/>
  <c r="AN39" i="7"/>
  <c r="AI39" i="7"/>
  <c r="AH39" i="7"/>
  <c r="AC39" i="7"/>
  <c r="W39" i="7"/>
  <c r="AS39" i="7" s="1"/>
  <c r="V39" i="7"/>
  <c r="AR39" i="7" s="1"/>
  <c r="U39" i="7"/>
  <c r="AQ39" i="7" s="1"/>
  <c r="T39" i="7"/>
  <c r="AP39" i="7" s="1"/>
  <c r="Q39" i="7"/>
  <c r="AM39" i="7" s="1"/>
  <c r="N39" i="7"/>
  <c r="AJ39" i="7" s="1"/>
  <c r="K39" i="7"/>
  <c r="AG39" i="7" s="1"/>
  <c r="H39" i="7"/>
  <c r="AD39" i="7" s="1"/>
  <c r="D39" i="7"/>
  <c r="Z39" i="7" s="1"/>
  <c r="C39" i="7"/>
  <c r="Y39" i="7" s="1"/>
  <c r="B39" i="7"/>
  <c r="X39" i="7" s="1"/>
  <c r="A39" i="7"/>
  <c r="AO12" i="7"/>
  <c r="AN12" i="7"/>
  <c r="AI12" i="7"/>
  <c r="AH12" i="7"/>
  <c r="AC12" i="7"/>
  <c r="W12" i="7"/>
  <c r="AS12" i="7" s="1"/>
  <c r="V12" i="7"/>
  <c r="AR12" i="7" s="1"/>
  <c r="U12" i="7"/>
  <c r="AQ12" i="7" s="1"/>
  <c r="T12" i="7"/>
  <c r="AP12" i="7" s="1"/>
  <c r="Q12" i="7"/>
  <c r="AM12" i="7" s="1"/>
  <c r="N12" i="7"/>
  <c r="AJ12" i="7" s="1"/>
  <c r="K12" i="7"/>
  <c r="AG12" i="7" s="1"/>
  <c r="H12" i="7"/>
  <c r="AD12" i="7" s="1"/>
  <c r="D12" i="7"/>
  <c r="Z12" i="7" s="1"/>
  <c r="C12" i="7"/>
  <c r="Y12" i="7" s="1"/>
  <c r="B12" i="7"/>
  <c r="X12" i="7" s="1"/>
  <c r="A12" i="7"/>
  <c r="AO34" i="7"/>
  <c r="AN34" i="7"/>
  <c r="AI34" i="7"/>
  <c r="AH34" i="7"/>
  <c r="AC34" i="7"/>
  <c r="W34" i="7"/>
  <c r="AS34" i="7" s="1"/>
  <c r="V34" i="7"/>
  <c r="AR34" i="7" s="1"/>
  <c r="U34" i="7"/>
  <c r="AQ34" i="7" s="1"/>
  <c r="T34" i="7"/>
  <c r="AP34" i="7" s="1"/>
  <c r="Q34" i="7"/>
  <c r="AM34" i="7" s="1"/>
  <c r="N34" i="7"/>
  <c r="AJ34" i="7" s="1"/>
  <c r="K34" i="7"/>
  <c r="AG34" i="7" s="1"/>
  <c r="H34" i="7"/>
  <c r="AD34" i="7" s="1"/>
  <c r="D34" i="7"/>
  <c r="Z34" i="7" s="1"/>
  <c r="C34" i="7"/>
  <c r="Y34" i="7" s="1"/>
  <c r="B34" i="7"/>
  <c r="X34" i="7" s="1"/>
  <c r="A34" i="7"/>
  <c r="AO29" i="7"/>
  <c r="AN29" i="7"/>
  <c r="AI29" i="7"/>
  <c r="AH29" i="7"/>
  <c r="AC29" i="7"/>
  <c r="W29" i="7"/>
  <c r="AS29" i="7" s="1"/>
  <c r="V29" i="7"/>
  <c r="AR29" i="7" s="1"/>
  <c r="U29" i="7"/>
  <c r="AQ29" i="7" s="1"/>
  <c r="T29" i="7"/>
  <c r="AP29" i="7" s="1"/>
  <c r="Q29" i="7"/>
  <c r="AM29" i="7" s="1"/>
  <c r="N29" i="7"/>
  <c r="AJ29" i="7" s="1"/>
  <c r="K29" i="7"/>
  <c r="AG29" i="7" s="1"/>
  <c r="H29" i="7"/>
  <c r="AD29" i="7" s="1"/>
  <c r="D29" i="7"/>
  <c r="Z29" i="7" s="1"/>
  <c r="C29" i="7"/>
  <c r="Y29" i="7" s="1"/>
  <c r="B29" i="7"/>
  <c r="X29" i="7" s="1"/>
  <c r="A29" i="7"/>
  <c r="AO36" i="7"/>
  <c r="AN36" i="7"/>
  <c r="AI36" i="7"/>
  <c r="AH36" i="7"/>
  <c r="AC36" i="7"/>
  <c r="W36" i="7"/>
  <c r="AS36" i="7" s="1"/>
  <c r="V36" i="7"/>
  <c r="AR36" i="7" s="1"/>
  <c r="U36" i="7"/>
  <c r="AQ36" i="7" s="1"/>
  <c r="T36" i="7"/>
  <c r="AP36" i="7" s="1"/>
  <c r="Q36" i="7"/>
  <c r="AM36" i="7" s="1"/>
  <c r="N36" i="7"/>
  <c r="AJ36" i="7" s="1"/>
  <c r="K36" i="7"/>
  <c r="AG36" i="7" s="1"/>
  <c r="H36" i="7"/>
  <c r="AD36" i="7" s="1"/>
  <c r="D36" i="7"/>
  <c r="Z36" i="7" s="1"/>
  <c r="C36" i="7"/>
  <c r="Y36" i="7" s="1"/>
  <c r="B36" i="7"/>
  <c r="X36" i="7" s="1"/>
  <c r="A36" i="7"/>
  <c r="AO11" i="7"/>
  <c r="AN11" i="7"/>
  <c r="AI11" i="7"/>
  <c r="AH11" i="7"/>
  <c r="AC11" i="7"/>
  <c r="W11" i="7"/>
  <c r="AS11" i="7" s="1"/>
  <c r="V11" i="7"/>
  <c r="AR11" i="7" s="1"/>
  <c r="U11" i="7"/>
  <c r="AQ11" i="7" s="1"/>
  <c r="T11" i="7"/>
  <c r="AP11" i="7" s="1"/>
  <c r="Q11" i="7"/>
  <c r="AM11" i="7" s="1"/>
  <c r="N11" i="7"/>
  <c r="AJ11" i="7" s="1"/>
  <c r="K11" i="7"/>
  <c r="AG11" i="7" s="1"/>
  <c r="H11" i="7"/>
  <c r="AD11" i="7" s="1"/>
  <c r="D11" i="7"/>
  <c r="Z11" i="7" s="1"/>
  <c r="C11" i="7"/>
  <c r="Y11" i="7" s="1"/>
  <c r="B11" i="7"/>
  <c r="X11" i="7" s="1"/>
  <c r="A11" i="7"/>
  <c r="AO24" i="7"/>
  <c r="AN24" i="7"/>
  <c r="AI24" i="7"/>
  <c r="AH24" i="7"/>
  <c r="AC24" i="7"/>
  <c r="W24" i="7"/>
  <c r="AS24" i="7" s="1"/>
  <c r="V24" i="7"/>
  <c r="AR24" i="7" s="1"/>
  <c r="U24" i="7"/>
  <c r="AQ24" i="7" s="1"/>
  <c r="T24" i="7"/>
  <c r="AP24" i="7" s="1"/>
  <c r="Q24" i="7"/>
  <c r="AM24" i="7" s="1"/>
  <c r="N24" i="7"/>
  <c r="AJ24" i="7" s="1"/>
  <c r="K24" i="7"/>
  <c r="AG24" i="7" s="1"/>
  <c r="H24" i="7"/>
  <c r="AD24" i="7" s="1"/>
  <c r="D24" i="7"/>
  <c r="Z24" i="7" s="1"/>
  <c r="C24" i="7"/>
  <c r="Y24" i="7" s="1"/>
  <c r="B24" i="7"/>
  <c r="X24" i="7" s="1"/>
  <c r="A24" i="7"/>
  <c r="AO9" i="7"/>
  <c r="AN9" i="7"/>
  <c r="AI9" i="7"/>
  <c r="AH9" i="7"/>
  <c r="AC9" i="7"/>
  <c r="W9" i="7"/>
  <c r="AS9" i="7" s="1"/>
  <c r="V9" i="7"/>
  <c r="AR9" i="7" s="1"/>
  <c r="U9" i="7"/>
  <c r="AQ9" i="7" s="1"/>
  <c r="T9" i="7"/>
  <c r="AP9" i="7" s="1"/>
  <c r="Q9" i="7"/>
  <c r="AM9" i="7" s="1"/>
  <c r="N9" i="7"/>
  <c r="AJ9" i="7" s="1"/>
  <c r="K9" i="7"/>
  <c r="AG9" i="7" s="1"/>
  <c r="H9" i="7"/>
  <c r="AD9" i="7" s="1"/>
  <c r="D9" i="7"/>
  <c r="Z9" i="7" s="1"/>
  <c r="C9" i="7"/>
  <c r="Y9" i="7" s="1"/>
  <c r="B9" i="7"/>
  <c r="X9" i="7" s="1"/>
  <c r="A9" i="7"/>
  <c r="AO10" i="7"/>
  <c r="AN10" i="7"/>
  <c r="AI10" i="7"/>
  <c r="AH10" i="7"/>
  <c r="AC10" i="7"/>
  <c r="W10" i="7"/>
  <c r="AS10" i="7" s="1"/>
  <c r="V10" i="7"/>
  <c r="AR10" i="7" s="1"/>
  <c r="U10" i="7"/>
  <c r="AQ10" i="7" s="1"/>
  <c r="T10" i="7"/>
  <c r="AP10" i="7" s="1"/>
  <c r="Q10" i="7"/>
  <c r="AM10" i="7" s="1"/>
  <c r="N10" i="7"/>
  <c r="AJ10" i="7" s="1"/>
  <c r="K10" i="7"/>
  <c r="AG10" i="7" s="1"/>
  <c r="H10" i="7"/>
  <c r="AD10" i="7" s="1"/>
  <c r="D10" i="7"/>
  <c r="Z10" i="7" s="1"/>
  <c r="C10" i="7"/>
  <c r="Y10" i="7" s="1"/>
  <c r="B10" i="7"/>
  <c r="X10" i="7" s="1"/>
  <c r="A10" i="7"/>
  <c r="AO35" i="7"/>
  <c r="AN35" i="7"/>
  <c r="AI35" i="7"/>
  <c r="AH35" i="7"/>
  <c r="AC35" i="7"/>
  <c r="W35" i="7"/>
  <c r="AS35" i="7" s="1"/>
  <c r="V35" i="7"/>
  <c r="AR35" i="7" s="1"/>
  <c r="U35" i="7"/>
  <c r="AQ35" i="7" s="1"/>
  <c r="T35" i="7"/>
  <c r="AP35" i="7" s="1"/>
  <c r="Q35" i="7"/>
  <c r="AM35" i="7" s="1"/>
  <c r="N35" i="7"/>
  <c r="AJ35" i="7" s="1"/>
  <c r="K35" i="7"/>
  <c r="AG35" i="7" s="1"/>
  <c r="H35" i="7"/>
  <c r="AD35" i="7" s="1"/>
  <c r="D35" i="7"/>
  <c r="Z35" i="7" s="1"/>
  <c r="C35" i="7"/>
  <c r="Y35" i="7" s="1"/>
  <c r="B35" i="7"/>
  <c r="X35" i="7" s="1"/>
  <c r="A35" i="7"/>
  <c r="AO5" i="7"/>
  <c r="AN5" i="7"/>
  <c r="AI5" i="7"/>
  <c r="AH5" i="7"/>
  <c r="AC5" i="7"/>
  <c r="W5" i="7"/>
  <c r="AS5" i="7" s="1"/>
  <c r="V5" i="7"/>
  <c r="AR5" i="7" s="1"/>
  <c r="U5" i="7"/>
  <c r="AQ5" i="7" s="1"/>
  <c r="T5" i="7"/>
  <c r="AP5" i="7" s="1"/>
  <c r="Q5" i="7"/>
  <c r="AM5" i="7" s="1"/>
  <c r="N5" i="7"/>
  <c r="AJ5" i="7" s="1"/>
  <c r="K5" i="7"/>
  <c r="AG5" i="7" s="1"/>
  <c r="H5" i="7"/>
  <c r="AD5" i="7" s="1"/>
  <c r="D5" i="7"/>
  <c r="Z5" i="7" s="1"/>
  <c r="C5" i="7"/>
  <c r="Y5" i="7" s="1"/>
  <c r="B5" i="7"/>
  <c r="X5" i="7" s="1"/>
  <c r="A5" i="7"/>
  <c r="AO13" i="7"/>
  <c r="AN13" i="7"/>
  <c r="AI13" i="7"/>
  <c r="AH13" i="7"/>
  <c r="AC13" i="7"/>
  <c r="W13" i="7"/>
  <c r="AS13" i="7" s="1"/>
  <c r="V13" i="7"/>
  <c r="AR13" i="7" s="1"/>
  <c r="U13" i="7"/>
  <c r="AQ13" i="7" s="1"/>
  <c r="T13" i="7"/>
  <c r="AP13" i="7" s="1"/>
  <c r="Q13" i="7"/>
  <c r="AM13" i="7" s="1"/>
  <c r="N13" i="7"/>
  <c r="AJ13" i="7" s="1"/>
  <c r="K13" i="7"/>
  <c r="AG13" i="7" s="1"/>
  <c r="H13" i="7"/>
  <c r="AD13" i="7" s="1"/>
  <c r="D13" i="7"/>
  <c r="Z13" i="7" s="1"/>
  <c r="C13" i="7"/>
  <c r="Y13" i="7" s="1"/>
  <c r="B13" i="7"/>
  <c r="X13" i="7" s="1"/>
  <c r="A13" i="7"/>
  <c r="AO20" i="7"/>
  <c r="AN20" i="7"/>
  <c r="AI20" i="7"/>
  <c r="AH20" i="7"/>
  <c r="AC20" i="7"/>
  <c r="W20" i="7"/>
  <c r="AS20" i="7" s="1"/>
  <c r="V20" i="7"/>
  <c r="AR20" i="7" s="1"/>
  <c r="U20" i="7"/>
  <c r="AQ20" i="7" s="1"/>
  <c r="T20" i="7"/>
  <c r="AP20" i="7" s="1"/>
  <c r="Q20" i="7"/>
  <c r="AM20" i="7" s="1"/>
  <c r="N20" i="7"/>
  <c r="AJ20" i="7" s="1"/>
  <c r="K20" i="7"/>
  <c r="AG20" i="7" s="1"/>
  <c r="H20" i="7"/>
  <c r="AD20" i="7" s="1"/>
  <c r="D20" i="7"/>
  <c r="Z20" i="7" s="1"/>
  <c r="C20" i="7"/>
  <c r="Y20" i="7" s="1"/>
  <c r="B20" i="7"/>
  <c r="X20" i="7" s="1"/>
  <c r="A20" i="7"/>
  <c r="AO41" i="7"/>
  <c r="AN41" i="7"/>
  <c r="AI41" i="7"/>
  <c r="AH41" i="7"/>
  <c r="AC41" i="7"/>
  <c r="W41" i="7"/>
  <c r="AS41" i="7" s="1"/>
  <c r="V41" i="7"/>
  <c r="AR41" i="7" s="1"/>
  <c r="U41" i="7"/>
  <c r="AQ41" i="7" s="1"/>
  <c r="T41" i="7"/>
  <c r="AP41" i="7" s="1"/>
  <c r="Q41" i="7"/>
  <c r="AM41" i="7" s="1"/>
  <c r="N41" i="7"/>
  <c r="AJ41" i="7" s="1"/>
  <c r="K41" i="7"/>
  <c r="AG41" i="7" s="1"/>
  <c r="H41" i="7"/>
  <c r="AD41" i="7" s="1"/>
  <c r="D41" i="7"/>
  <c r="Z41" i="7" s="1"/>
  <c r="C41" i="7"/>
  <c r="Y41" i="7" s="1"/>
  <c r="B41" i="7"/>
  <c r="X41" i="7" s="1"/>
  <c r="A41" i="7"/>
  <c r="AO32" i="7"/>
  <c r="AN32" i="7"/>
  <c r="AI32" i="7"/>
  <c r="AH32" i="7"/>
  <c r="AC32" i="7"/>
  <c r="W32" i="7"/>
  <c r="AS32" i="7" s="1"/>
  <c r="V32" i="7"/>
  <c r="AR32" i="7" s="1"/>
  <c r="U32" i="7"/>
  <c r="AQ32" i="7" s="1"/>
  <c r="T32" i="7"/>
  <c r="AP32" i="7" s="1"/>
  <c r="Q32" i="7"/>
  <c r="AM32" i="7" s="1"/>
  <c r="N32" i="7"/>
  <c r="AJ32" i="7" s="1"/>
  <c r="K32" i="7"/>
  <c r="AG32" i="7" s="1"/>
  <c r="H32" i="7"/>
  <c r="AD32" i="7" s="1"/>
  <c r="D32" i="7"/>
  <c r="Z32" i="7" s="1"/>
  <c r="C32" i="7"/>
  <c r="Y32" i="7" s="1"/>
  <c r="B32" i="7"/>
  <c r="X32" i="7" s="1"/>
  <c r="A32" i="7"/>
  <c r="AO15" i="7"/>
  <c r="AN15" i="7"/>
  <c r="AI15" i="7"/>
  <c r="AH15" i="7"/>
  <c r="AC15" i="7"/>
  <c r="W15" i="7"/>
  <c r="AS15" i="7" s="1"/>
  <c r="V15" i="7"/>
  <c r="AR15" i="7" s="1"/>
  <c r="U15" i="7"/>
  <c r="AQ15" i="7" s="1"/>
  <c r="T15" i="7"/>
  <c r="AP15" i="7" s="1"/>
  <c r="Q15" i="7"/>
  <c r="AM15" i="7" s="1"/>
  <c r="N15" i="7"/>
  <c r="AJ15" i="7" s="1"/>
  <c r="K15" i="7"/>
  <c r="AG15" i="7" s="1"/>
  <c r="H15" i="7"/>
  <c r="AD15" i="7" s="1"/>
  <c r="D15" i="7"/>
  <c r="Z15" i="7" s="1"/>
  <c r="C15" i="7"/>
  <c r="Y15" i="7" s="1"/>
  <c r="B15" i="7"/>
  <c r="X15" i="7" s="1"/>
  <c r="A15" i="7"/>
  <c r="AO28" i="7"/>
  <c r="AN28" i="7"/>
  <c r="AI28" i="7"/>
  <c r="AH28" i="7"/>
  <c r="AC28" i="7"/>
  <c r="W28" i="7"/>
  <c r="AS28" i="7" s="1"/>
  <c r="V28" i="7"/>
  <c r="AR28" i="7" s="1"/>
  <c r="U28" i="7"/>
  <c r="AQ28" i="7" s="1"/>
  <c r="T28" i="7"/>
  <c r="AP28" i="7" s="1"/>
  <c r="Q28" i="7"/>
  <c r="AM28" i="7" s="1"/>
  <c r="N28" i="7"/>
  <c r="AJ28" i="7" s="1"/>
  <c r="K28" i="7"/>
  <c r="AG28" i="7" s="1"/>
  <c r="H28" i="7"/>
  <c r="AD28" i="7" s="1"/>
  <c r="D28" i="7"/>
  <c r="Z28" i="7" s="1"/>
  <c r="C28" i="7"/>
  <c r="Y28" i="7" s="1"/>
  <c r="B28" i="7"/>
  <c r="X28" i="7" s="1"/>
  <c r="A28" i="7"/>
  <c r="AO26" i="7"/>
  <c r="AN26" i="7"/>
  <c r="AI26" i="7"/>
  <c r="AH26" i="7"/>
  <c r="AC26" i="7"/>
  <c r="W26" i="7"/>
  <c r="AS26" i="7" s="1"/>
  <c r="V26" i="7"/>
  <c r="AR26" i="7" s="1"/>
  <c r="U26" i="7"/>
  <c r="AQ26" i="7" s="1"/>
  <c r="T26" i="7"/>
  <c r="AP26" i="7" s="1"/>
  <c r="Q26" i="7"/>
  <c r="AM26" i="7" s="1"/>
  <c r="N26" i="7"/>
  <c r="AJ26" i="7" s="1"/>
  <c r="K26" i="7"/>
  <c r="AG26" i="7" s="1"/>
  <c r="H26" i="7"/>
  <c r="AD26" i="7" s="1"/>
  <c r="D26" i="7"/>
  <c r="Z26" i="7" s="1"/>
  <c r="C26" i="7"/>
  <c r="Y26" i="7" s="1"/>
  <c r="B26" i="7"/>
  <c r="X26" i="7" s="1"/>
  <c r="A26" i="7"/>
  <c r="J4" i="7"/>
  <c r="O32" i="7"/>
  <c r="I32" i="7"/>
  <c r="F7" i="7"/>
  <c r="O9" i="7"/>
  <c r="F33" i="7"/>
  <c r="P31" i="7"/>
  <c r="P26" i="7"/>
  <c r="F29" i="7"/>
  <c r="O26" i="7"/>
  <c r="O34" i="7"/>
  <c r="P36" i="7"/>
  <c r="I39" i="7"/>
  <c r="O13" i="7"/>
  <c r="F10" i="7"/>
  <c r="I11" i="7"/>
  <c r="O21" i="7"/>
  <c r="O16" i="7"/>
  <c r="I18" i="7"/>
  <c r="P32" i="7"/>
  <c r="F17" i="7"/>
  <c r="P7" i="7"/>
  <c r="F39" i="7"/>
  <c r="P18" i="7"/>
  <c r="F37" i="7"/>
  <c r="O41" i="7"/>
  <c r="O29" i="7"/>
  <c r="O27" i="7"/>
  <c r="I20" i="7"/>
  <c r="F9" i="7"/>
  <c r="P21" i="7"/>
  <c r="P33" i="7"/>
  <c r="F38" i="7"/>
  <c r="O24" i="7"/>
  <c r="O20" i="7"/>
  <c r="I10" i="7"/>
  <c r="I34" i="7"/>
  <c r="I16" i="7"/>
  <c r="I12" i="7"/>
  <c r="I26" i="7"/>
  <c r="F20" i="7"/>
  <c r="F31" i="7"/>
  <c r="O18" i="7"/>
  <c r="P27" i="7"/>
  <c r="F34" i="7"/>
  <c r="I37" i="7"/>
  <c r="F5" i="7"/>
  <c r="F28" i="7"/>
  <c r="O39" i="7"/>
  <c r="O31" i="7"/>
  <c r="F14" i="7"/>
  <c r="F35" i="7"/>
  <c r="I29" i="7"/>
  <c r="I38" i="7"/>
  <c r="P6" i="7"/>
  <c r="O36" i="7"/>
  <c r="F8" i="7"/>
  <c r="P40" i="7"/>
  <c r="O35" i="7"/>
  <c r="I15" i="7"/>
  <c r="P4" i="7"/>
  <c r="J8" i="7"/>
  <c r="P29" i="7"/>
  <c r="F22" i="7"/>
  <c r="F24" i="7"/>
  <c r="P24" i="7"/>
  <c r="P8" i="7"/>
  <c r="I7" i="7"/>
  <c r="P12" i="7"/>
  <c r="P34" i="7"/>
  <c r="P25" i="7"/>
  <c r="F40" i="7"/>
  <c r="P15" i="7"/>
  <c r="F13" i="7"/>
  <c r="P10" i="7"/>
  <c r="F32" i="7"/>
  <c r="P28" i="7"/>
  <c r="P39" i="7"/>
  <c r="P9" i="7"/>
  <c r="I9" i="7"/>
  <c r="I27" i="7"/>
  <c r="O30" i="7"/>
  <c r="O37" i="7"/>
  <c r="F25" i="7"/>
  <c r="I35" i="7"/>
  <c r="F19" i="7"/>
  <c r="I13" i="7"/>
  <c r="F36" i="7"/>
  <c r="F18" i="7"/>
  <c r="P16" i="7"/>
  <c r="I24" i="7"/>
  <c r="F15" i="7"/>
  <c r="P41" i="7"/>
  <c r="O10" i="7"/>
  <c r="I21" i="7"/>
  <c r="O28" i="7"/>
  <c r="O7" i="7"/>
  <c r="O15" i="7"/>
  <c r="I41" i="7"/>
  <c r="I30" i="7"/>
  <c r="O12" i="7"/>
  <c r="F21" i="7"/>
  <c r="F27" i="7"/>
  <c r="I28" i="7"/>
  <c r="AW28" i="7" l="1"/>
  <c r="AW10" i="7"/>
  <c r="AW36" i="7"/>
  <c r="AW23" i="7"/>
  <c r="AW31" i="7"/>
  <c r="AW20" i="7"/>
  <c r="AW39" i="7"/>
  <c r="AW19" i="7"/>
  <c r="AW30" i="7"/>
  <c r="AW15" i="7"/>
  <c r="AW13" i="7"/>
  <c r="AW9" i="7"/>
  <c r="AW29" i="7"/>
  <c r="AW8" i="7"/>
  <c r="AW14" i="7"/>
  <c r="AW22" i="7"/>
  <c r="AW21" i="7"/>
  <c r="AW37" i="7"/>
  <c r="AW40" i="7"/>
  <c r="AW32" i="7"/>
  <c r="AW5" i="7"/>
  <c r="AW24" i="7"/>
  <c r="AW34" i="7"/>
  <c r="AW4" i="7"/>
  <c r="AW17" i="7"/>
  <c r="AW7" i="7"/>
  <c r="AY7" i="7" s="1"/>
  <c r="AW18" i="7"/>
  <c r="AW38" i="7"/>
  <c r="AW42" i="7"/>
  <c r="AW26" i="7"/>
  <c r="AY26" i="7" s="1"/>
  <c r="AW41" i="7"/>
  <c r="AW35" i="7"/>
  <c r="AW11" i="7"/>
  <c r="AW12" i="7"/>
  <c r="AW6" i="7"/>
  <c r="AW25" i="7"/>
  <c r="AW27" i="7"/>
  <c r="AY27" i="7" s="1"/>
  <c r="AW16" i="7"/>
  <c r="AW33" i="7"/>
  <c r="AK20" i="7"/>
  <c r="AL32" i="7"/>
  <c r="AL28" i="7"/>
  <c r="AL26" i="7"/>
  <c r="AL15" i="7"/>
  <c r="AL41" i="7"/>
  <c r="AK10" i="7"/>
  <c r="AK26" i="7"/>
  <c r="AV26" i="7" s="1"/>
  <c r="AB28" i="7"/>
  <c r="AE15" i="7"/>
  <c r="AK15" i="7"/>
  <c r="AB32" i="7"/>
  <c r="AE41" i="7"/>
  <c r="AK41" i="7"/>
  <c r="AV41" i="7" s="1"/>
  <c r="AB20" i="7"/>
  <c r="AE13" i="7"/>
  <c r="AK13" i="7"/>
  <c r="AB5" i="7"/>
  <c r="AE35" i="7"/>
  <c r="AK35" i="7"/>
  <c r="AE10" i="7"/>
  <c r="AL24" i="7"/>
  <c r="AL36" i="7"/>
  <c r="AL34" i="7"/>
  <c r="AL39" i="7"/>
  <c r="AF4" i="7"/>
  <c r="AE26" i="7"/>
  <c r="AE28" i="7"/>
  <c r="AK28" i="7"/>
  <c r="AV28" i="7" s="1"/>
  <c r="AB15" i="7"/>
  <c r="AE32" i="7"/>
  <c r="AK32" i="7"/>
  <c r="AV32" i="7" s="1"/>
  <c r="AE20" i="7"/>
  <c r="AB13" i="7"/>
  <c r="AB35" i="7"/>
  <c r="AL10" i="7"/>
  <c r="AB10" i="7"/>
  <c r="AL9" i="7"/>
  <c r="AL29" i="7"/>
  <c r="AL12" i="7"/>
  <c r="AL8" i="7"/>
  <c r="AB9" i="7"/>
  <c r="AE24" i="7"/>
  <c r="AK24" i="7"/>
  <c r="AK36" i="7"/>
  <c r="AB29" i="7"/>
  <c r="AE34" i="7"/>
  <c r="AK34" i="7"/>
  <c r="AE39" i="7"/>
  <c r="AK39" i="7"/>
  <c r="AB8" i="7"/>
  <c r="AB19" i="7"/>
  <c r="AL6" i="7"/>
  <c r="AE9" i="7"/>
  <c r="AK9" i="7"/>
  <c r="AB24" i="7"/>
  <c r="AE11" i="7"/>
  <c r="AB36" i="7"/>
  <c r="AE29" i="7"/>
  <c r="AK29" i="7"/>
  <c r="AV29" i="7" s="1"/>
  <c r="AB34" i="7"/>
  <c r="AE12" i="7"/>
  <c r="AK12" i="7"/>
  <c r="AB39" i="7"/>
  <c r="AF8" i="7"/>
  <c r="AB17" i="7"/>
  <c r="AL25" i="7"/>
  <c r="AB14" i="7"/>
  <c r="AB25" i="7"/>
  <c r="AB22" i="7"/>
  <c r="AL21" i="7"/>
  <c r="AB21" i="7"/>
  <c r="AK7" i="7"/>
  <c r="AE27" i="7"/>
  <c r="AK37" i="7"/>
  <c r="AL18" i="7"/>
  <c r="AB18" i="7"/>
  <c r="AK21" i="7"/>
  <c r="AV21" i="7" s="1"/>
  <c r="AE7" i="7"/>
  <c r="AE37" i="7"/>
  <c r="AL40" i="7"/>
  <c r="AE21" i="7"/>
  <c r="AL27" i="7"/>
  <c r="AB27" i="7"/>
  <c r="AL7" i="7"/>
  <c r="AB7" i="7"/>
  <c r="AK27" i="7"/>
  <c r="AV27" i="7" s="1"/>
  <c r="AL31" i="7"/>
  <c r="AB31" i="7"/>
  <c r="AL16" i="7"/>
  <c r="AB38" i="7"/>
  <c r="AL33" i="7"/>
  <c r="AE16" i="7"/>
  <c r="AK16" i="7"/>
  <c r="AV16" i="7" s="1"/>
  <c r="AK31" i="7"/>
  <c r="AB37" i="7"/>
  <c r="AE18" i="7"/>
  <c r="AK18" i="7"/>
  <c r="AE30" i="7"/>
  <c r="AK30" i="7"/>
  <c r="AB40" i="7"/>
  <c r="AE38" i="7"/>
  <c r="AB33" i="7"/>
  <c r="AY8" i="7"/>
  <c r="AY23" i="7"/>
  <c r="AY28" i="7"/>
  <c r="N20" i="5"/>
  <c r="N28" i="5"/>
  <c r="N42" i="5"/>
  <c r="N17" i="5"/>
  <c r="N9" i="5"/>
  <c r="N27" i="5"/>
  <c r="N30" i="5"/>
  <c r="N35" i="5"/>
  <c r="N16" i="5"/>
  <c r="N18" i="5"/>
  <c r="N25" i="5"/>
  <c r="N40" i="5"/>
  <c r="N38" i="5"/>
  <c r="N31" i="5"/>
  <c r="F30" i="7"/>
  <c r="I36" i="7"/>
  <c r="J24" i="7"/>
  <c r="I19" i="7"/>
  <c r="E8" i="7"/>
  <c r="I6" i="7"/>
  <c r="I14" i="7"/>
  <c r="E37" i="7"/>
  <c r="E31" i="7"/>
  <c r="J28" i="7"/>
  <c r="P37" i="7"/>
  <c r="J30" i="7"/>
  <c r="J38" i="7"/>
  <c r="J26" i="7"/>
  <c r="I5" i="7"/>
  <c r="I4" i="7"/>
  <c r="E17" i="7"/>
  <c r="O6" i="7"/>
  <c r="O38" i="7"/>
  <c r="E9" i="7"/>
  <c r="I17" i="7"/>
  <c r="O42" i="7"/>
  <c r="O4" i="7"/>
  <c r="E12" i="7"/>
  <c r="J15" i="7"/>
  <c r="O22" i="7"/>
  <c r="J23" i="7"/>
  <c r="J33" i="7"/>
  <c r="J35" i="7"/>
  <c r="P13" i="7"/>
  <c r="E39" i="7"/>
  <c r="J13" i="7"/>
  <c r="J36" i="7"/>
  <c r="E42" i="7"/>
  <c r="F12" i="7"/>
  <c r="E28" i="7"/>
  <c r="P20" i="7"/>
  <c r="E7" i="7"/>
  <c r="J32" i="7"/>
  <c r="J37" i="7"/>
  <c r="J11" i="7"/>
  <c r="J14" i="7"/>
  <c r="O25" i="7"/>
  <c r="J18" i="7"/>
  <c r="O11" i="7"/>
  <c r="F6" i="7"/>
  <c r="E20" i="7"/>
  <c r="J6" i="7"/>
  <c r="E24" i="7"/>
  <c r="E13" i="7"/>
  <c r="E19" i="7"/>
  <c r="J42" i="7"/>
  <c r="J17" i="7"/>
  <c r="I8" i="7"/>
  <c r="E34" i="7"/>
  <c r="P11" i="7"/>
  <c r="E40" i="7"/>
  <c r="E33" i="7"/>
  <c r="J34" i="7"/>
  <c r="J39" i="7"/>
  <c r="O19" i="7"/>
  <c r="E26" i="7"/>
  <c r="E32" i="7"/>
  <c r="P5" i="7"/>
  <c r="J16" i="7"/>
  <c r="J31" i="7"/>
  <c r="I23" i="7"/>
  <c r="E16" i="7"/>
  <c r="F41" i="7"/>
  <c r="E6" i="7"/>
  <c r="E14" i="7"/>
  <c r="O33" i="7"/>
  <c r="J27" i="7"/>
  <c r="J41" i="7"/>
  <c r="O17" i="7"/>
  <c r="O23" i="7"/>
  <c r="P42" i="7"/>
  <c r="E10" i="7"/>
  <c r="F23" i="7"/>
  <c r="J29" i="7"/>
  <c r="P23" i="7"/>
  <c r="E23" i="7"/>
  <c r="I42" i="7"/>
  <c r="J7" i="7"/>
  <c r="E38" i="7"/>
  <c r="P22" i="7"/>
  <c r="O40" i="7"/>
  <c r="P38" i="7"/>
  <c r="J12" i="7"/>
  <c r="O5" i="7"/>
  <c r="E30" i="7"/>
  <c r="E35" i="7"/>
  <c r="E15" i="7"/>
  <c r="E29" i="7"/>
  <c r="E4" i="7"/>
  <c r="I25" i="7"/>
  <c r="I22" i="7"/>
  <c r="J9" i="7"/>
  <c r="F16" i="7"/>
  <c r="I31" i="7"/>
  <c r="E5" i="7"/>
  <c r="O14" i="7"/>
  <c r="P17" i="7"/>
  <c r="J5" i="7"/>
  <c r="J25" i="7"/>
  <c r="O8" i="7"/>
  <c r="E11" i="7"/>
  <c r="I33" i="7"/>
  <c r="P14" i="7"/>
  <c r="E41" i="7"/>
  <c r="E36" i="7"/>
  <c r="J21" i="7"/>
  <c r="F4" i="7"/>
  <c r="J10" i="7"/>
  <c r="J22" i="7"/>
  <c r="J20" i="7"/>
  <c r="P35" i="7"/>
  <c r="P19" i="7"/>
  <c r="E18" i="7"/>
  <c r="F26" i="7"/>
  <c r="F11" i="7"/>
  <c r="J19" i="7"/>
  <c r="E25" i="7"/>
  <c r="E22" i="7"/>
  <c r="E21" i="7"/>
  <c r="E27" i="7"/>
  <c r="J40" i="7"/>
  <c r="P30" i="7"/>
  <c r="I40" i="7"/>
  <c r="AV31" i="7" l="1"/>
  <c r="AV24" i="7"/>
  <c r="AV9" i="7"/>
  <c r="AV15" i="7"/>
  <c r="AV10" i="7"/>
  <c r="AV7" i="7"/>
  <c r="AV39" i="7"/>
  <c r="AL13" i="7"/>
  <c r="AV13" i="7" s="1"/>
  <c r="AL30" i="7"/>
  <c r="AB11" i="7"/>
  <c r="AK5" i="7"/>
  <c r="AL11" i="7"/>
  <c r="AK42" i="7"/>
  <c r="AB26" i="7"/>
  <c r="AK38" i="7"/>
  <c r="AL35" i="7"/>
  <c r="AV35" i="7" s="1"/>
  <c r="AL22" i="7"/>
  <c r="AB23" i="7"/>
  <c r="AK11" i="7"/>
  <c r="AL37" i="7"/>
  <c r="AV37" i="7" s="1"/>
  <c r="AL14" i="7"/>
  <c r="AE36" i="7"/>
  <c r="AE31" i="7"/>
  <c r="AB41" i="7"/>
  <c r="AB12" i="7"/>
  <c r="AB30" i="7"/>
  <c r="AB16" i="7"/>
  <c r="AV36" i="7"/>
  <c r="AV18" i="7"/>
  <c r="AV34" i="7"/>
  <c r="AV30" i="7"/>
  <c r="AV12" i="7"/>
  <c r="AY18" i="7"/>
  <c r="AY35" i="7"/>
  <c r="AY20" i="7"/>
  <c r="AY22" i="7"/>
  <c r="AY14" i="7"/>
  <c r="AY38" i="7"/>
  <c r="AY34" i="7"/>
  <c r="AY32" i="7"/>
  <c r="AY10" i="7"/>
  <c r="AY19" i="7"/>
  <c r="AY13" i="7"/>
  <c r="AY11" i="7"/>
  <c r="AY33" i="7"/>
  <c r="AY21" i="7"/>
  <c r="AY39" i="7"/>
  <c r="AY9" i="7"/>
  <c r="AY5" i="7"/>
  <c r="AY42" i="7"/>
  <c r="AY31" i="7"/>
  <c r="AY6" i="7"/>
  <c r="AY41" i="7"/>
  <c r="AY37" i="7"/>
  <c r="AY40" i="7"/>
  <c r="AY30" i="7"/>
  <c r="AY17" i="7"/>
  <c r="AY36" i="7"/>
  <c r="AY24" i="7"/>
  <c r="AY25" i="7"/>
  <c r="AY16" i="7"/>
  <c r="AY4" i="7"/>
  <c r="AY29" i="7"/>
  <c r="AY15" i="7"/>
  <c r="AY12" i="7"/>
  <c r="AF27" i="7"/>
  <c r="AU27" i="7" s="1"/>
  <c r="AK14" i="7"/>
  <c r="AV14" i="7" s="1"/>
  <c r="AF39" i="7"/>
  <c r="AU39" i="7" s="1"/>
  <c r="AF33" i="7"/>
  <c r="AF16" i="7"/>
  <c r="AU16" i="7" s="1"/>
  <c r="AL38" i="7"/>
  <c r="AA31" i="7"/>
  <c r="AT31" i="7" s="1"/>
  <c r="AF22" i="7"/>
  <c r="AK22" i="7"/>
  <c r="AV22" i="7" s="1"/>
  <c r="AA17" i="7"/>
  <c r="AT17" i="7" s="1"/>
  <c r="AK17" i="7"/>
  <c r="AF11" i="7"/>
  <c r="AU11" i="7" s="1"/>
  <c r="AB4" i="7"/>
  <c r="AF36" i="7"/>
  <c r="AU36" i="7" s="1"/>
  <c r="AE5" i="7"/>
  <c r="AF13" i="7"/>
  <c r="AU13" i="7" s="1"/>
  <c r="AF32" i="7"/>
  <c r="AU32" i="7" s="1"/>
  <c r="AA33" i="7"/>
  <c r="AT33" i="7" s="1"/>
  <c r="AA16" i="7"/>
  <c r="AA27" i="7"/>
  <c r="AT27" i="7" s="1"/>
  <c r="AE33" i="7"/>
  <c r="AU33" i="7" s="1"/>
  <c r="AF38" i="7"/>
  <c r="AU38" i="7" s="1"/>
  <c r="AF18" i="7"/>
  <c r="AU18" i="7" s="1"/>
  <c r="AF7" i="7"/>
  <c r="AU7" i="7" s="1"/>
  <c r="AA22" i="7"/>
  <c r="AT22" i="7" s="1"/>
  <c r="AA14" i="7"/>
  <c r="AT14" i="7" s="1"/>
  <c r="AE22" i="7"/>
  <c r="AU22" i="7" s="1"/>
  <c r="AE14" i="7"/>
  <c r="AA23" i="7"/>
  <c r="AT23" i="7" s="1"/>
  <c r="AL19" i="7"/>
  <c r="AF42" i="7"/>
  <c r="AE17" i="7"/>
  <c r="AA8" i="7"/>
  <c r="AT8" i="7" s="1"/>
  <c r="AA12" i="7"/>
  <c r="AT12" i="7" s="1"/>
  <c r="AA11" i="7"/>
  <c r="AA4" i="7"/>
  <c r="AA39" i="7"/>
  <c r="AT39" i="7" s="1"/>
  <c r="AA36" i="7"/>
  <c r="AT36" i="7" s="1"/>
  <c r="AA10" i="7"/>
  <c r="AT10" i="7" s="1"/>
  <c r="AA13" i="7"/>
  <c r="AA15" i="7"/>
  <c r="AT15" i="7" s="1"/>
  <c r="AL20" i="7"/>
  <c r="AV20" i="7" s="1"/>
  <c r="AA32" i="7"/>
  <c r="AF25" i="7"/>
  <c r="AF6" i="7"/>
  <c r="AK25" i="7"/>
  <c r="AV25" i="7" s="1"/>
  <c r="AK6" i="7"/>
  <c r="AV6" i="7" s="1"/>
  <c r="AA42" i="7"/>
  <c r="AT42" i="7" s="1"/>
  <c r="AL17" i="7"/>
  <c r="AF19" i="7"/>
  <c r="AK23" i="7"/>
  <c r="AK19" i="7"/>
  <c r="AE8" i="7"/>
  <c r="AU8" i="7" s="1"/>
  <c r="AF29" i="7"/>
  <c r="AU29" i="7" s="1"/>
  <c r="AF9" i="7"/>
  <c r="AU9" i="7" s="1"/>
  <c r="AE4" i="7"/>
  <c r="AU4" i="7" s="1"/>
  <c r="AF34" i="7"/>
  <c r="AU34" i="7" s="1"/>
  <c r="AF24" i="7"/>
  <c r="AU24" i="7" s="1"/>
  <c r="AF35" i="7"/>
  <c r="AU35" i="7" s="1"/>
  <c r="AF41" i="7"/>
  <c r="AU41" i="7" s="1"/>
  <c r="AF26" i="7"/>
  <c r="AU26" i="7" s="1"/>
  <c r="AL5" i="7"/>
  <c r="AF20" i="7"/>
  <c r="AU20" i="7" s="1"/>
  <c r="AF28" i="7"/>
  <c r="AU28" i="7" s="1"/>
  <c r="AK33" i="7"/>
  <c r="AV33" i="7" s="1"/>
  <c r="AA30" i="7"/>
  <c r="AT30" i="7" s="1"/>
  <c r="AF14" i="7"/>
  <c r="AF23" i="7"/>
  <c r="AL42" i="7"/>
  <c r="AV42" i="7" s="1"/>
  <c r="AB6" i="7"/>
  <c r="AF12" i="7"/>
  <c r="AU12" i="7" s="1"/>
  <c r="AF10" i="7"/>
  <c r="AU10" i="7" s="1"/>
  <c r="AF15" i="7"/>
  <c r="AU15" i="7" s="1"/>
  <c r="AA5" i="7"/>
  <c r="AT5" i="7" s="1"/>
  <c r="AF40" i="7"/>
  <c r="AF37" i="7"/>
  <c r="AU37" i="7" s="1"/>
  <c r="AF21" i="7"/>
  <c r="AU21" i="7" s="1"/>
  <c r="AK40" i="7"/>
  <c r="AV40" i="7" s="1"/>
  <c r="AA38" i="7"/>
  <c r="AT38" i="7" s="1"/>
  <c r="AA18" i="7"/>
  <c r="AT18" i="7" s="1"/>
  <c r="AA7" i="7"/>
  <c r="AA40" i="7"/>
  <c r="AT40" i="7" s="1"/>
  <c r="AA37" i="7"/>
  <c r="AA21" i="7"/>
  <c r="AT21" i="7" s="1"/>
  <c r="AE40" i="7"/>
  <c r="AF30" i="7"/>
  <c r="AU30" i="7" s="1"/>
  <c r="AF31" i="7"/>
  <c r="AE42" i="7"/>
  <c r="AU42" i="7" s="1"/>
  <c r="AA25" i="7"/>
  <c r="AT25" i="7" s="1"/>
  <c r="AA6" i="7"/>
  <c r="AT6" i="7" s="1"/>
  <c r="AE25" i="7"/>
  <c r="AU25" i="7" s="1"/>
  <c r="AE6" i="7"/>
  <c r="AL23" i="7"/>
  <c r="AF17" i="7"/>
  <c r="AA19" i="7"/>
  <c r="AT19" i="7" s="1"/>
  <c r="AE23" i="7"/>
  <c r="AU23" i="7" s="1"/>
  <c r="AE19" i="7"/>
  <c r="AL4" i="7"/>
  <c r="AK8" i="7"/>
  <c r="AV8" i="7" s="1"/>
  <c r="AA29" i="7"/>
  <c r="AT29" i="7" s="1"/>
  <c r="AA9" i="7"/>
  <c r="AT9" i="7" s="1"/>
  <c r="AK4" i="7"/>
  <c r="AV4" i="7" s="1"/>
  <c r="AA34" i="7"/>
  <c r="AA24" i="7"/>
  <c r="AT24" i="7" s="1"/>
  <c r="AA35" i="7"/>
  <c r="AT35" i="7" s="1"/>
  <c r="AA41" i="7"/>
  <c r="AA26" i="7"/>
  <c r="AF5" i="7"/>
  <c r="AA20" i="7"/>
  <c r="AT20" i="7" s="1"/>
  <c r="AA28" i="7"/>
  <c r="AT28" i="7" s="1"/>
  <c r="AO31" i="5"/>
  <c r="AN31" i="5"/>
  <c r="AI31" i="5"/>
  <c r="AH31" i="5"/>
  <c r="AC31" i="5"/>
  <c r="W31" i="5"/>
  <c r="AS31" i="5" s="1"/>
  <c r="V31" i="5"/>
  <c r="AR31" i="5" s="1"/>
  <c r="U31" i="5"/>
  <c r="AQ31" i="5" s="1"/>
  <c r="T31" i="5"/>
  <c r="AP31" i="5" s="1"/>
  <c r="Q31" i="5"/>
  <c r="AM31" i="5" s="1"/>
  <c r="AJ31" i="5"/>
  <c r="K31" i="5"/>
  <c r="AG31" i="5" s="1"/>
  <c r="H31" i="5"/>
  <c r="AD31" i="5" s="1"/>
  <c r="D31" i="5"/>
  <c r="Z31" i="5" s="1"/>
  <c r="C31" i="5"/>
  <c r="Y31" i="5" s="1"/>
  <c r="B31" i="5"/>
  <c r="X31" i="5" s="1"/>
  <c r="A31" i="5"/>
  <c r="AO38" i="5"/>
  <c r="AN38" i="5"/>
  <c r="AI38" i="5"/>
  <c r="AH38" i="5"/>
  <c r="AC38" i="5"/>
  <c r="W38" i="5"/>
  <c r="AS38" i="5" s="1"/>
  <c r="V38" i="5"/>
  <c r="AR38" i="5" s="1"/>
  <c r="U38" i="5"/>
  <c r="AQ38" i="5" s="1"/>
  <c r="T38" i="5"/>
  <c r="AP38" i="5" s="1"/>
  <c r="Q38" i="5"/>
  <c r="AM38" i="5" s="1"/>
  <c r="AJ38" i="5"/>
  <c r="K38" i="5"/>
  <c r="AG38" i="5" s="1"/>
  <c r="H38" i="5"/>
  <c r="AD38" i="5" s="1"/>
  <c r="D38" i="5"/>
  <c r="Z38" i="5" s="1"/>
  <c r="C38" i="5"/>
  <c r="Y38" i="5" s="1"/>
  <c r="B38" i="5"/>
  <c r="X38" i="5" s="1"/>
  <c r="A38" i="5"/>
  <c r="F31" i="5"/>
  <c r="F38" i="5"/>
  <c r="AT11" i="7" l="1"/>
  <c r="AU40" i="7"/>
  <c r="AU31" i="7"/>
  <c r="AT16" i="7"/>
  <c r="AV5" i="7"/>
  <c r="AV38" i="7"/>
  <c r="AX38" i="7" s="1"/>
  <c r="AV11" i="7"/>
  <c r="AU19" i="7"/>
  <c r="AU6" i="7"/>
  <c r="AX6" i="7" s="1"/>
  <c r="AV19" i="7"/>
  <c r="AU17" i="7"/>
  <c r="AU14" i="7"/>
  <c r="AV23" i="7"/>
  <c r="AX23" i="7" s="1"/>
  <c r="AU5" i="7"/>
  <c r="AV17" i="7"/>
  <c r="AT13" i="7"/>
  <c r="AX13" i="7" s="1"/>
  <c r="AT4" i="7"/>
  <c r="AX4" i="7" s="1"/>
  <c r="AT26" i="7"/>
  <c r="AX26" i="7" s="1"/>
  <c r="AT34" i="7"/>
  <c r="AX34" i="7" s="1"/>
  <c r="AT37" i="7"/>
  <c r="AX37" i="7" s="1"/>
  <c r="AT32" i="7"/>
  <c r="AX32" i="7" s="1"/>
  <c r="AT7" i="7"/>
  <c r="AX7" i="7" s="1"/>
  <c r="AT41" i="7"/>
  <c r="AX41" i="7" s="1"/>
  <c r="AX16" i="7"/>
  <c r="AX20" i="7"/>
  <c r="AX35" i="7"/>
  <c r="AX9" i="7"/>
  <c r="AX40" i="7"/>
  <c r="AX39" i="7"/>
  <c r="AX24" i="7"/>
  <c r="AX29" i="7"/>
  <c r="AX42" i="7"/>
  <c r="AX21" i="7"/>
  <c r="AX18" i="7"/>
  <c r="AX27" i="7"/>
  <c r="AX10" i="7"/>
  <c r="AX11" i="7"/>
  <c r="AX31" i="7"/>
  <c r="AX28" i="7"/>
  <c r="AX30" i="7"/>
  <c r="AX36" i="7"/>
  <c r="AX12" i="7"/>
  <c r="AX14" i="7"/>
  <c r="AX33" i="7"/>
  <c r="AX25" i="7"/>
  <c r="AX15" i="7"/>
  <c r="AX8" i="7"/>
  <c r="AX22" i="7"/>
  <c r="AB31" i="5"/>
  <c r="AW31" i="5"/>
  <c r="AB38" i="5"/>
  <c r="AW38" i="5"/>
  <c r="AO40" i="5"/>
  <c r="AN40" i="5"/>
  <c r="AI40" i="5"/>
  <c r="AH40" i="5"/>
  <c r="AC40" i="5"/>
  <c r="W40" i="5"/>
  <c r="AS40" i="5" s="1"/>
  <c r="V40" i="5"/>
  <c r="AR40" i="5" s="1"/>
  <c r="U40" i="5"/>
  <c r="AQ40" i="5" s="1"/>
  <c r="T40" i="5"/>
  <c r="AP40" i="5" s="1"/>
  <c r="Q40" i="5"/>
  <c r="AM40" i="5" s="1"/>
  <c r="AJ40" i="5"/>
  <c r="K40" i="5"/>
  <c r="AG40" i="5" s="1"/>
  <c r="H40" i="5"/>
  <c r="AD40" i="5" s="1"/>
  <c r="D40" i="5"/>
  <c r="Z40" i="5" s="1"/>
  <c r="C40" i="5"/>
  <c r="Y40" i="5" s="1"/>
  <c r="B40" i="5"/>
  <c r="X40" i="5" s="1"/>
  <c r="A40" i="5"/>
  <c r="AO25" i="5"/>
  <c r="AN25" i="5"/>
  <c r="AI25" i="5"/>
  <c r="AH25" i="5"/>
  <c r="AC25" i="5"/>
  <c r="W25" i="5"/>
  <c r="AS25" i="5" s="1"/>
  <c r="V25" i="5"/>
  <c r="AR25" i="5" s="1"/>
  <c r="U25" i="5"/>
  <c r="AQ25" i="5" s="1"/>
  <c r="T25" i="5"/>
  <c r="AP25" i="5" s="1"/>
  <c r="Q25" i="5"/>
  <c r="AM25" i="5" s="1"/>
  <c r="AJ25" i="5"/>
  <c r="K25" i="5"/>
  <c r="AG25" i="5" s="1"/>
  <c r="H25" i="5"/>
  <c r="AD25" i="5" s="1"/>
  <c r="D25" i="5"/>
  <c r="Z25" i="5" s="1"/>
  <c r="C25" i="5"/>
  <c r="Y25" i="5" s="1"/>
  <c r="B25" i="5"/>
  <c r="X25" i="5" s="1"/>
  <c r="A25" i="5"/>
  <c r="AO18" i="5"/>
  <c r="AN18" i="5"/>
  <c r="AI18" i="5"/>
  <c r="AH18" i="5"/>
  <c r="AC18" i="5"/>
  <c r="W18" i="5"/>
  <c r="AS18" i="5" s="1"/>
  <c r="V18" i="5"/>
  <c r="AR18" i="5" s="1"/>
  <c r="U18" i="5"/>
  <c r="AQ18" i="5" s="1"/>
  <c r="T18" i="5"/>
  <c r="AP18" i="5" s="1"/>
  <c r="Q18" i="5"/>
  <c r="AM18" i="5" s="1"/>
  <c r="AJ18" i="5"/>
  <c r="K18" i="5"/>
  <c r="AG18" i="5" s="1"/>
  <c r="H18" i="5"/>
  <c r="AD18" i="5" s="1"/>
  <c r="D18" i="5"/>
  <c r="Z18" i="5" s="1"/>
  <c r="C18" i="5"/>
  <c r="Y18" i="5" s="1"/>
  <c r="B18" i="5"/>
  <c r="X18" i="5" s="1"/>
  <c r="A18" i="5"/>
  <c r="V23" i="5"/>
  <c r="F40" i="5"/>
  <c r="E38" i="5"/>
  <c r="F18" i="5"/>
  <c r="J38" i="5"/>
  <c r="O18" i="5"/>
  <c r="I38" i="5"/>
  <c r="I31" i="5"/>
  <c r="I18" i="5"/>
  <c r="F25" i="5"/>
  <c r="E31" i="5"/>
  <c r="J31" i="5"/>
  <c r="AX5" i="7" l="1"/>
  <c r="AX19" i="7"/>
  <c r="AX17" i="7"/>
  <c r="AE31" i="5"/>
  <c r="AA31" i="5"/>
  <c r="AT31" i="5" s="1"/>
  <c r="AF31" i="5"/>
  <c r="AA38" i="5"/>
  <c r="AT38" i="5" s="1"/>
  <c r="AE38" i="5"/>
  <c r="AF38" i="5"/>
  <c r="AB40" i="5"/>
  <c r="AW40" i="5"/>
  <c r="AB25" i="5"/>
  <c r="AW25" i="5"/>
  <c r="AB18" i="5"/>
  <c r="AE18" i="5"/>
  <c r="AK18" i="5"/>
  <c r="AW18" i="5"/>
  <c r="AY38" i="5" s="1"/>
  <c r="Q41" i="5"/>
  <c r="AO10" i="5"/>
  <c r="AN10" i="5"/>
  <c r="AI10" i="5"/>
  <c r="AH10" i="5"/>
  <c r="AC10" i="5"/>
  <c r="W10" i="5"/>
  <c r="AS10" i="5" s="1"/>
  <c r="V10" i="5"/>
  <c r="AR10" i="5" s="1"/>
  <c r="U10" i="5"/>
  <c r="AQ10" i="5" s="1"/>
  <c r="T10" i="5"/>
  <c r="AP10" i="5" s="1"/>
  <c r="Q10" i="5"/>
  <c r="AM10" i="5" s="1"/>
  <c r="N10" i="5"/>
  <c r="AJ10" i="5" s="1"/>
  <c r="K10" i="5"/>
  <c r="AG10" i="5" s="1"/>
  <c r="H10" i="5"/>
  <c r="AD10" i="5" s="1"/>
  <c r="D10" i="5"/>
  <c r="Z10" i="5" s="1"/>
  <c r="C10" i="5"/>
  <c r="Y10" i="5" s="1"/>
  <c r="B10" i="5"/>
  <c r="X10" i="5" s="1"/>
  <c r="A10" i="5"/>
  <c r="AO5" i="5"/>
  <c r="AN5" i="5"/>
  <c r="AI5" i="5"/>
  <c r="AH5" i="5"/>
  <c r="AC5" i="5"/>
  <c r="W5" i="5"/>
  <c r="AS5" i="5" s="1"/>
  <c r="V5" i="5"/>
  <c r="AR5" i="5" s="1"/>
  <c r="U5" i="5"/>
  <c r="AQ5" i="5" s="1"/>
  <c r="T5" i="5"/>
  <c r="AP5" i="5" s="1"/>
  <c r="Q5" i="5"/>
  <c r="AM5" i="5" s="1"/>
  <c r="N5" i="5"/>
  <c r="AJ5" i="5" s="1"/>
  <c r="K5" i="5"/>
  <c r="AG5" i="5" s="1"/>
  <c r="H5" i="5"/>
  <c r="AD5" i="5" s="1"/>
  <c r="D5" i="5"/>
  <c r="Z5" i="5" s="1"/>
  <c r="C5" i="5"/>
  <c r="Y5" i="5" s="1"/>
  <c r="B5" i="5"/>
  <c r="X5" i="5" s="1"/>
  <c r="A5" i="5"/>
  <c r="AO12" i="5"/>
  <c r="AN12" i="5"/>
  <c r="AI12" i="5"/>
  <c r="AH12" i="5"/>
  <c r="AC12" i="5"/>
  <c r="W12" i="5"/>
  <c r="AS12" i="5" s="1"/>
  <c r="V12" i="5"/>
  <c r="AR12" i="5" s="1"/>
  <c r="U12" i="5"/>
  <c r="AQ12" i="5" s="1"/>
  <c r="T12" i="5"/>
  <c r="AP12" i="5" s="1"/>
  <c r="Q12" i="5"/>
  <c r="AM12" i="5" s="1"/>
  <c r="N12" i="5"/>
  <c r="AJ12" i="5" s="1"/>
  <c r="K12" i="5"/>
  <c r="AG12" i="5" s="1"/>
  <c r="H12" i="5"/>
  <c r="AD12" i="5" s="1"/>
  <c r="D12" i="5"/>
  <c r="Z12" i="5" s="1"/>
  <c r="C12" i="5"/>
  <c r="Y12" i="5" s="1"/>
  <c r="B12" i="5"/>
  <c r="X12" i="5" s="1"/>
  <c r="A12" i="5"/>
  <c r="AO14" i="5"/>
  <c r="AN14" i="5"/>
  <c r="AI14" i="5"/>
  <c r="AH14" i="5"/>
  <c r="AC14" i="5"/>
  <c r="W14" i="5"/>
  <c r="AS14" i="5" s="1"/>
  <c r="V14" i="5"/>
  <c r="AR14" i="5" s="1"/>
  <c r="U14" i="5"/>
  <c r="AQ14" i="5" s="1"/>
  <c r="T14" i="5"/>
  <c r="AP14" i="5" s="1"/>
  <c r="Q14" i="5"/>
  <c r="AM14" i="5" s="1"/>
  <c r="N14" i="5"/>
  <c r="AJ14" i="5" s="1"/>
  <c r="K14" i="5"/>
  <c r="AG14" i="5" s="1"/>
  <c r="H14" i="5"/>
  <c r="AD14" i="5" s="1"/>
  <c r="D14" i="5"/>
  <c r="Z14" i="5" s="1"/>
  <c r="C14" i="5"/>
  <c r="Y14" i="5" s="1"/>
  <c r="B14" i="5"/>
  <c r="X14" i="5" s="1"/>
  <c r="A14" i="5"/>
  <c r="AO13" i="5"/>
  <c r="AN13" i="5"/>
  <c r="AI13" i="5"/>
  <c r="AH13" i="5"/>
  <c r="AC13" i="5"/>
  <c r="W13" i="5"/>
  <c r="AS13" i="5" s="1"/>
  <c r="V13" i="5"/>
  <c r="AR13" i="5" s="1"/>
  <c r="U13" i="5"/>
  <c r="AQ13" i="5" s="1"/>
  <c r="T13" i="5"/>
  <c r="AP13" i="5" s="1"/>
  <c r="Q13" i="5"/>
  <c r="AM13" i="5" s="1"/>
  <c r="N13" i="5"/>
  <c r="AJ13" i="5" s="1"/>
  <c r="K13" i="5"/>
  <c r="AG13" i="5" s="1"/>
  <c r="H13" i="5"/>
  <c r="AD13" i="5" s="1"/>
  <c r="D13" i="5"/>
  <c r="Z13" i="5" s="1"/>
  <c r="C13" i="5"/>
  <c r="Y13" i="5" s="1"/>
  <c r="B13" i="5"/>
  <c r="X13" i="5" s="1"/>
  <c r="A13" i="5"/>
  <c r="AO34" i="5"/>
  <c r="AN34" i="5"/>
  <c r="AI34" i="5"/>
  <c r="AH34" i="5"/>
  <c r="AC34" i="5"/>
  <c r="W34" i="5"/>
  <c r="AS34" i="5" s="1"/>
  <c r="V34" i="5"/>
  <c r="AR34" i="5" s="1"/>
  <c r="U34" i="5"/>
  <c r="AQ34" i="5" s="1"/>
  <c r="T34" i="5"/>
  <c r="AP34" i="5" s="1"/>
  <c r="Q34" i="5"/>
  <c r="AM34" i="5" s="1"/>
  <c r="N34" i="5"/>
  <c r="AJ34" i="5" s="1"/>
  <c r="K34" i="5"/>
  <c r="AG34" i="5" s="1"/>
  <c r="H34" i="5"/>
  <c r="AD34" i="5" s="1"/>
  <c r="D34" i="5"/>
  <c r="Z34" i="5" s="1"/>
  <c r="C34" i="5"/>
  <c r="Y34" i="5" s="1"/>
  <c r="B34" i="5"/>
  <c r="X34" i="5" s="1"/>
  <c r="A34" i="5"/>
  <c r="AO20" i="5"/>
  <c r="AN20" i="5"/>
  <c r="AI20" i="5"/>
  <c r="AH20" i="5"/>
  <c r="AC20" i="5"/>
  <c r="W20" i="5"/>
  <c r="AS20" i="5" s="1"/>
  <c r="V20" i="5"/>
  <c r="AR20" i="5" s="1"/>
  <c r="U20" i="5"/>
  <c r="AQ20" i="5" s="1"/>
  <c r="T20" i="5"/>
  <c r="AP20" i="5" s="1"/>
  <c r="Q20" i="5"/>
  <c r="AM20" i="5" s="1"/>
  <c r="AJ20" i="5"/>
  <c r="K20" i="5"/>
  <c r="AG20" i="5" s="1"/>
  <c r="H20" i="5"/>
  <c r="AD20" i="5" s="1"/>
  <c r="D20" i="5"/>
  <c r="Z20" i="5" s="1"/>
  <c r="C20" i="5"/>
  <c r="Y20" i="5" s="1"/>
  <c r="B20" i="5"/>
  <c r="X20" i="5" s="1"/>
  <c r="A20" i="5"/>
  <c r="AO28" i="5"/>
  <c r="AN28" i="5"/>
  <c r="AI28" i="5"/>
  <c r="AH28" i="5"/>
  <c r="AC28" i="5"/>
  <c r="W28" i="5"/>
  <c r="AS28" i="5" s="1"/>
  <c r="V28" i="5"/>
  <c r="AR28" i="5" s="1"/>
  <c r="U28" i="5"/>
  <c r="AQ28" i="5" s="1"/>
  <c r="T28" i="5"/>
  <c r="AP28" i="5" s="1"/>
  <c r="Q28" i="5"/>
  <c r="AM28" i="5" s="1"/>
  <c r="AJ28" i="5"/>
  <c r="K28" i="5"/>
  <c r="AG28" i="5" s="1"/>
  <c r="H28" i="5"/>
  <c r="AD28" i="5" s="1"/>
  <c r="D28" i="5"/>
  <c r="Z28" i="5" s="1"/>
  <c r="C28" i="5"/>
  <c r="Y28" i="5" s="1"/>
  <c r="B28" i="5"/>
  <c r="X28" i="5" s="1"/>
  <c r="A28" i="5"/>
  <c r="AO17" i="5"/>
  <c r="AN17" i="5"/>
  <c r="AI17" i="5"/>
  <c r="AH17" i="5"/>
  <c r="AC17" i="5"/>
  <c r="W17" i="5"/>
  <c r="AS17" i="5" s="1"/>
  <c r="V17" i="5"/>
  <c r="AR17" i="5" s="1"/>
  <c r="U17" i="5"/>
  <c r="AQ17" i="5" s="1"/>
  <c r="T17" i="5"/>
  <c r="AP17" i="5" s="1"/>
  <c r="Q17" i="5"/>
  <c r="AM17" i="5" s="1"/>
  <c r="AJ17" i="5"/>
  <c r="K17" i="5"/>
  <c r="AG17" i="5" s="1"/>
  <c r="H17" i="5"/>
  <c r="AD17" i="5" s="1"/>
  <c r="D17" i="5"/>
  <c r="Z17" i="5" s="1"/>
  <c r="C17" i="5"/>
  <c r="Y17" i="5" s="1"/>
  <c r="B17" i="5"/>
  <c r="X17" i="5" s="1"/>
  <c r="A17" i="5"/>
  <c r="AO9" i="5"/>
  <c r="AN9" i="5"/>
  <c r="AI9" i="5"/>
  <c r="AH9" i="5"/>
  <c r="AC9" i="5"/>
  <c r="W9" i="5"/>
  <c r="AS9" i="5" s="1"/>
  <c r="V9" i="5"/>
  <c r="AR9" i="5" s="1"/>
  <c r="U9" i="5"/>
  <c r="AQ9" i="5" s="1"/>
  <c r="T9" i="5"/>
  <c r="AP9" i="5" s="1"/>
  <c r="Q9" i="5"/>
  <c r="AM9" i="5" s="1"/>
  <c r="AJ9" i="5"/>
  <c r="K9" i="5"/>
  <c r="AG9" i="5" s="1"/>
  <c r="H9" i="5"/>
  <c r="AD9" i="5" s="1"/>
  <c r="D9" i="5"/>
  <c r="Z9" i="5" s="1"/>
  <c r="C9" i="5"/>
  <c r="Y9" i="5" s="1"/>
  <c r="B9" i="5"/>
  <c r="X9" i="5" s="1"/>
  <c r="A9" i="5"/>
  <c r="AO27" i="5"/>
  <c r="AN27" i="5"/>
  <c r="AI27" i="5"/>
  <c r="AH27" i="5"/>
  <c r="AC27" i="5"/>
  <c r="W27" i="5"/>
  <c r="AS27" i="5" s="1"/>
  <c r="V27" i="5"/>
  <c r="AR27" i="5" s="1"/>
  <c r="U27" i="5"/>
  <c r="AQ27" i="5" s="1"/>
  <c r="T27" i="5"/>
  <c r="AP27" i="5" s="1"/>
  <c r="Q27" i="5"/>
  <c r="AM27" i="5" s="1"/>
  <c r="AJ27" i="5"/>
  <c r="K27" i="5"/>
  <c r="AG27" i="5" s="1"/>
  <c r="H27" i="5"/>
  <c r="AD27" i="5" s="1"/>
  <c r="D27" i="5"/>
  <c r="Z27" i="5" s="1"/>
  <c r="C27" i="5"/>
  <c r="Y27" i="5" s="1"/>
  <c r="B27" i="5"/>
  <c r="X27" i="5" s="1"/>
  <c r="A27" i="5"/>
  <c r="AO30" i="5"/>
  <c r="AN30" i="5"/>
  <c r="AI30" i="5"/>
  <c r="AH30" i="5"/>
  <c r="AC30" i="5"/>
  <c r="W30" i="5"/>
  <c r="AS30" i="5" s="1"/>
  <c r="V30" i="5"/>
  <c r="AR30" i="5" s="1"/>
  <c r="U30" i="5"/>
  <c r="AQ30" i="5" s="1"/>
  <c r="T30" i="5"/>
  <c r="AP30" i="5" s="1"/>
  <c r="Q30" i="5"/>
  <c r="AM30" i="5" s="1"/>
  <c r="AJ30" i="5"/>
  <c r="K30" i="5"/>
  <c r="AG30" i="5" s="1"/>
  <c r="H30" i="5"/>
  <c r="AD30" i="5" s="1"/>
  <c r="D30" i="5"/>
  <c r="Z30" i="5" s="1"/>
  <c r="C30" i="5"/>
  <c r="Y30" i="5" s="1"/>
  <c r="B30" i="5"/>
  <c r="X30" i="5" s="1"/>
  <c r="A30" i="5"/>
  <c r="AO35" i="5"/>
  <c r="AN35" i="5"/>
  <c r="AI35" i="5"/>
  <c r="AH35" i="5"/>
  <c r="AC35" i="5"/>
  <c r="W35" i="5"/>
  <c r="AS35" i="5" s="1"/>
  <c r="V35" i="5"/>
  <c r="AR35" i="5" s="1"/>
  <c r="U35" i="5"/>
  <c r="AQ35" i="5" s="1"/>
  <c r="T35" i="5"/>
  <c r="AP35" i="5" s="1"/>
  <c r="Q35" i="5"/>
  <c r="AM35" i="5" s="1"/>
  <c r="AJ35" i="5"/>
  <c r="K35" i="5"/>
  <c r="AG35" i="5" s="1"/>
  <c r="H35" i="5"/>
  <c r="AD35" i="5" s="1"/>
  <c r="D35" i="5"/>
  <c r="Z35" i="5" s="1"/>
  <c r="C35" i="5"/>
  <c r="Y35" i="5" s="1"/>
  <c r="B35" i="5"/>
  <c r="X35" i="5" s="1"/>
  <c r="A35" i="5"/>
  <c r="AO39" i="5"/>
  <c r="AN39" i="5"/>
  <c r="AI39" i="5"/>
  <c r="AH39" i="5"/>
  <c r="AC39" i="5"/>
  <c r="W39" i="5"/>
  <c r="AS39" i="5" s="1"/>
  <c r="V39" i="5"/>
  <c r="AR39" i="5" s="1"/>
  <c r="U39" i="5"/>
  <c r="AQ39" i="5" s="1"/>
  <c r="T39" i="5"/>
  <c r="AP39" i="5" s="1"/>
  <c r="Q39" i="5"/>
  <c r="AM39" i="5" s="1"/>
  <c r="N39" i="5"/>
  <c r="AJ39" i="5" s="1"/>
  <c r="K39" i="5"/>
  <c r="AG39" i="5" s="1"/>
  <c r="H39" i="5"/>
  <c r="AD39" i="5" s="1"/>
  <c r="D39" i="5"/>
  <c r="Z39" i="5" s="1"/>
  <c r="C39" i="5"/>
  <c r="Y39" i="5" s="1"/>
  <c r="B39" i="5"/>
  <c r="X39" i="5" s="1"/>
  <c r="A39" i="5"/>
  <c r="AO16" i="5"/>
  <c r="AN16" i="5"/>
  <c r="AI16" i="5"/>
  <c r="AH16" i="5"/>
  <c r="AC16" i="5"/>
  <c r="W16" i="5"/>
  <c r="AS16" i="5" s="1"/>
  <c r="V16" i="5"/>
  <c r="AR16" i="5" s="1"/>
  <c r="U16" i="5"/>
  <c r="AQ16" i="5" s="1"/>
  <c r="T16" i="5"/>
  <c r="AP16" i="5" s="1"/>
  <c r="Q16" i="5"/>
  <c r="AM16" i="5" s="1"/>
  <c r="AJ16" i="5"/>
  <c r="K16" i="5"/>
  <c r="AG16" i="5" s="1"/>
  <c r="H16" i="5"/>
  <c r="AD16" i="5" s="1"/>
  <c r="D16" i="5"/>
  <c r="Z16" i="5" s="1"/>
  <c r="C16" i="5"/>
  <c r="Y16" i="5" s="1"/>
  <c r="B16" i="5"/>
  <c r="X16" i="5" s="1"/>
  <c r="A16" i="5"/>
  <c r="AO42" i="5"/>
  <c r="AN42" i="5"/>
  <c r="AI42" i="5"/>
  <c r="AH42" i="5"/>
  <c r="AC42" i="5"/>
  <c r="W42" i="5"/>
  <c r="AS42" i="5" s="1"/>
  <c r="V42" i="5"/>
  <c r="AR42" i="5" s="1"/>
  <c r="U42" i="5"/>
  <c r="AQ42" i="5" s="1"/>
  <c r="T42" i="5"/>
  <c r="AP42" i="5" s="1"/>
  <c r="Q42" i="5"/>
  <c r="AM42" i="5" s="1"/>
  <c r="AJ42" i="5"/>
  <c r="K42" i="5"/>
  <c r="AG42" i="5" s="1"/>
  <c r="H42" i="5"/>
  <c r="AD42" i="5" s="1"/>
  <c r="D42" i="5"/>
  <c r="Z42" i="5" s="1"/>
  <c r="C42" i="5"/>
  <c r="Y42" i="5" s="1"/>
  <c r="B42" i="5"/>
  <c r="X42" i="5" s="1"/>
  <c r="A42" i="5"/>
  <c r="AO7" i="5"/>
  <c r="AN7" i="5"/>
  <c r="AI7" i="5"/>
  <c r="AH7" i="5"/>
  <c r="AC7" i="5"/>
  <c r="W7" i="5"/>
  <c r="AS7" i="5" s="1"/>
  <c r="V7" i="5"/>
  <c r="AR7" i="5" s="1"/>
  <c r="U7" i="5"/>
  <c r="AQ7" i="5" s="1"/>
  <c r="T7" i="5"/>
  <c r="AP7" i="5" s="1"/>
  <c r="Q7" i="5"/>
  <c r="AM7" i="5" s="1"/>
  <c r="N7" i="5"/>
  <c r="AJ7" i="5" s="1"/>
  <c r="K7" i="5"/>
  <c r="AG7" i="5" s="1"/>
  <c r="H7" i="5"/>
  <c r="AD7" i="5" s="1"/>
  <c r="D7" i="5"/>
  <c r="Z7" i="5" s="1"/>
  <c r="C7" i="5"/>
  <c r="Y7" i="5" s="1"/>
  <c r="B7" i="5"/>
  <c r="X7" i="5" s="1"/>
  <c r="A7" i="5"/>
  <c r="AO21" i="5"/>
  <c r="AN21" i="5"/>
  <c r="AI21" i="5"/>
  <c r="AH21" i="5"/>
  <c r="AC21" i="5"/>
  <c r="W21" i="5"/>
  <c r="AS21" i="5" s="1"/>
  <c r="V21" i="5"/>
  <c r="AR21" i="5" s="1"/>
  <c r="U21" i="5"/>
  <c r="AQ21" i="5" s="1"/>
  <c r="T21" i="5"/>
  <c r="AP21" i="5" s="1"/>
  <c r="Q21" i="5"/>
  <c r="AM21" i="5" s="1"/>
  <c r="N21" i="5"/>
  <c r="AJ21" i="5" s="1"/>
  <c r="K21" i="5"/>
  <c r="AG21" i="5" s="1"/>
  <c r="H21" i="5"/>
  <c r="AD21" i="5" s="1"/>
  <c r="D21" i="5"/>
  <c r="Z21" i="5" s="1"/>
  <c r="C21" i="5"/>
  <c r="Y21" i="5" s="1"/>
  <c r="B21" i="5"/>
  <c r="X21" i="5" s="1"/>
  <c r="A21" i="5"/>
  <c r="AO33" i="5"/>
  <c r="AN33" i="5"/>
  <c r="AI33" i="5"/>
  <c r="AH33" i="5"/>
  <c r="AC33" i="5"/>
  <c r="W33" i="5"/>
  <c r="AS33" i="5" s="1"/>
  <c r="V33" i="5"/>
  <c r="AR33" i="5" s="1"/>
  <c r="U33" i="5"/>
  <c r="AQ33" i="5" s="1"/>
  <c r="T33" i="5"/>
  <c r="AP33" i="5" s="1"/>
  <c r="Q33" i="5"/>
  <c r="AM33" i="5" s="1"/>
  <c r="N33" i="5"/>
  <c r="AJ33" i="5" s="1"/>
  <c r="K33" i="5"/>
  <c r="AG33" i="5" s="1"/>
  <c r="H33" i="5"/>
  <c r="AD33" i="5" s="1"/>
  <c r="D33" i="5"/>
  <c r="Z33" i="5" s="1"/>
  <c r="C33" i="5"/>
  <c r="Y33" i="5" s="1"/>
  <c r="B33" i="5"/>
  <c r="X33" i="5" s="1"/>
  <c r="A33" i="5"/>
  <c r="AO29" i="5"/>
  <c r="AN29" i="5"/>
  <c r="AI29" i="5"/>
  <c r="AH29" i="5"/>
  <c r="AC29" i="5"/>
  <c r="W29" i="5"/>
  <c r="AS29" i="5" s="1"/>
  <c r="V29" i="5"/>
  <c r="AR29" i="5" s="1"/>
  <c r="U29" i="5"/>
  <c r="AQ29" i="5" s="1"/>
  <c r="T29" i="5"/>
  <c r="AP29" i="5" s="1"/>
  <c r="Q29" i="5"/>
  <c r="AM29" i="5" s="1"/>
  <c r="N29" i="5"/>
  <c r="AJ29" i="5" s="1"/>
  <c r="K29" i="5"/>
  <c r="AG29" i="5" s="1"/>
  <c r="H29" i="5"/>
  <c r="AD29" i="5" s="1"/>
  <c r="D29" i="5"/>
  <c r="Z29" i="5" s="1"/>
  <c r="C29" i="5"/>
  <c r="Y29" i="5" s="1"/>
  <c r="B29" i="5"/>
  <c r="X29" i="5" s="1"/>
  <c r="A29" i="5"/>
  <c r="AO37" i="5"/>
  <c r="AN37" i="5"/>
  <c r="AI37" i="5"/>
  <c r="AH37" i="5"/>
  <c r="AC37" i="5"/>
  <c r="W37" i="5"/>
  <c r="AS37" i="5" s="1"/>
  <c r="V37" i="5"/>
  <c r="AR37" i="5" s="1"/>
  <c r="U37" i="5"/>
  <c r="AQ37" i="5" s="1"/>
  <c r="T37" i="5"/>
  <c r="AP37" i="5" s="1"/>
  <c r="Q37" i="5"/>
  <c r="AM37" i="5" s="1"/>
  <c r="N37" i="5"/>
  <c r="AJ37" i="5" s="1"/>
  <c r="K37" i="5"/>
  <c r="AG37" i="5" s="1"/>
  <c r="H37" i="5"/>
  <c r="AD37" i="5" s="1"/>
  <c r="D37" i="5"/>
  <c r="Z37" i="5" s="1"/>
  <c r="C37" i="5"/>
  <c r="Y37" i="5" s="1"/>
  <c r="B37" i="5"/>
  <c r="X37" i="5" s="1"/>
  <c r="A37" i="5"/>
  <c r="AO11" i="5"/>
  <c r="AN11" i="5"/>
  <c r="AI11" i="5"/>
  <c r="AH11" i="5"/>
  <c r="AC11" i="5"/>
  <c r="W11" i="5"/>
  <c r="AS11" i="5" s="1"/>
  <c r="V11" i="5"/>
  <c r="AR11" i="5" s="1"/>
  <c r="U11" i="5"/>
  <c r="AQ11" i="5" s="1"/>
  <c r="T11" i="5"/>
  <c r="AP11" i="5" s="1"/>
  <c r="Q11" i="5"/>
  <c r="AM11" i="5" s="1"/>
  <c r="N11" i="5"/>
  <c r="AJ11" i="5" s="1"/>
  <c r="K11" i="5"/>
  <c r="AG11" i="5" s="1"/>
  <c r="H11" i="5"/>
  <c r="AD11" i="5" s="1"/>
  <c r="D11" i="5"/>
  <c r="Z11" i="5" s="1"/>
  <c r="C11" i="5"/>
  <c r="Y11" i="5" s="1"/>
  <c r="B11" i="5"/>
  <c r="X11" i="5" s="1"/>
  <c r="A11" i="5"/>
  <c r="AO8" i="5"/>
  <c r="AN8" i="5"/>
  <c r="AI8" i="5"/>
  <c r="AH8" i="5"/>
  <c r="AC8" i="5"/>
  <c r="W8" i="5"/>
  <c r="AS8" i="5" s="1"/>
  <c r="V8" i="5"/>
  <c r="AR8" i="5" s="1"/>
  <c r="U8" i="5"/>
  <c r="AQ8" i="5" s="1"/>
  <c r="T8" i="5"/>
  <c r="AP8" i="5" s="1"/>
  <c r="Q8" i="5"/>
  <c r="AM8" i="5" s="1"/>
  <c r="N8" i="5"/>
  <c r="AJ8" i="5" s="1"/>
  <c r="K8" i="5"/>
  <c r="AG8" i="5" s="1"/>
  <c r="H8" i="5"/>
  <c r="AD8" i="5" s="1"/>
  <c r="D8" i="5"/>
  <c r="Z8" i="5" s="1"/>
  <c r="C8" i="5"/>
  <c r="Y8" i="5" s="1"/>
  <c r="B8" i="5"/>
  <c r="X8" i="5" s="1"/>
  <c r="A8" i="5"/>
  <c r="AO36" i="5"/>
  <c r="AN36" i="5"/>
  <c r="AI36" i="5"/>
  <c r="AH36" i="5"/>
  <c r="AC36" i="5"/>
  <c r="W36" i="5"/>
  <c r="AS36" i="5" s="1"/>
  <c r="V36" i="5"/>
  <c r="AR36" i="5" s="1"/>
  <c r="U36" i="5"/>
  <c r="AQ36" i="5" s="1"/>
  <c r="T36" i="5"/>
  <c r="AP36" i="5" s="1"/>
  <c r="Q36" i="5"/>
  <c r="AM36" i="5" s="1"/>
  <c r="N36" i="5"/>
  <c r="AJ36" i="5" s="1"/>
  <c r="K36" i="5"/>
  <c r="AG36" i="5" s="1"/>
  <c r="H36" i="5"/>
  <c r="AD36" i="5" s="1"/>
  <c r="D36" i="5"/>
  <c r="Z36" i="5" s="1"/>
  <c r="C36" i="5"/>
  <c r="Y36" i="5" s="1"/>
  <c r="B36" i="5"/>
  <c r="X36" i="5" s="1"/>
  <c r="A36" i="5"/>
  <c r="AO32" i="5"/>
  <c r="AN32" i="5"/>
  <c r="AI32" i="5"/>
  <c r="AH32" i="5"/>
  <c r="AC32" i="5"/>
  <c r="W32" i="5"/>
  <c r="AS32" i="5" s="1"/>
  <c r="V32" i="5"/>
  <c r="AR32" i="5" s="1"/>
  <c r="U32" i="5"/>
  <c r="AQ32" i="5" s="1"/>
  <c r="T32" i="5"/>
  <c r="AP32" i="5" s="1"/>
  <c r="Q32" i="5"/>
  <c r="AM32" i="5" s="1"/>
  <c r="N32" i="5"/>
  <c r="AJ32" i="5" s="1"/>
  <c r="K32" i="5"/>
  <c r="AG32" i="5" s="1"/>
  <c r="H32" i="5"/>
  <c r="AD32" i="5" s="1"/>
  <c r="D32" i="5"/>
  <c r="Z32" i="5" s="1"/>
  <c r="C32" i="5"/>
  <c r="Y32" i="5" s="1"/>
  <c r="B32" i="5"/>
  <c r="X32" i="5" s="1"/>
  <c r="A32" i="5"/>
  <c r="AO4" i="5"/>
  <c r="AN4" i="5"/>
  <c r="AI4" i="5"/>
  <c r="AH4" i="5"/>
  <c r="AC4" i="5"/>
  <c r="W4" i="5"/>
  <c r="AS4" i="5" s="1"/>
  <c r="V4" i="5"/>
  <c r="AR4" i="5" s="1"/>
  <c r="U4" i="5"/>
  <c r="AQ4" i="5" s="1"/>
  <c r="T4" i="5"/>
  <c r="AP4" i="5" s="1"/>
  <c r="Q4" i="5"/>
  <c r="AM4" i="5" s="1"/>
  <c r="N4" i="5"/>
  <c r="AJ4" i="5" s="1"/>
  <c r="K4" i="5"/>
  <c r="AG4" i="5" s="1"/>
  <c r="H4" i="5"/>
  <c r="AD4" i="5" s="1"/>
  <c r="D4" i="5"/>
  <c r="Z4" i="5" s="1"/>
  <c r="C4" i="5"/>
  <c r="Y4" i="5" s="1"/>
  <c r="B4" i="5"/>
  <c r="X4" i="5" s="1"/>
  <c r="A4" i="5"/>
  <c r="AO19" i="5"/>
  <c r="AN19" i="5"/>
  <c r="AI19" i="5"/>
  <c r="AH19" i="5"/>
  <c r="AC19" i="5"/>
  <c r="W19" i="5"/>
  <c r="AS19" i="5" s="1"/>
  <c r="V19" i="5"/>
  <c r="AR19" i="5" s="1"/>
  <c r="U19" i="5"/>
  <c r="AQ19" i="5" s="1"/>
  <c r="T19" i="5"/>
  <c r="AP19" i="5" s="1"/>
  <c r="Q19" i="5"/>
  <c r="AM19" i="5" s="1"/>
  <c r="N19" i="5"/>
  <c r="AJ19" i="5" s="1"/>
  <c r="K19" i="5"/>
  <c r="AG19" i="5" s="1"/>
  <c r="H19" i="5"/>
  <c r="AD19" i="5" s="1"/>
  <c r="D19" i="5"/>
  <c r="Z19" i="5" s="1"/>
  <c r="C19" i="5"/>
  <c r="Y19" i="5" s="1"/>
  <c r="B19" i="5"/>
  <c r="X19" i="5" s="1"/>
  <c r="A19" i="5"/>
  <c r="AO6" i="5"/>
  <c r="AN6" i="5"/>
  <c r="AI6" i="5"/>
  <c r="AH6" i="5"/>
  <c r="AC6" i="5"/>
  <c r="W6" i="5"/>
  <c r="AS6" i="5" s="1"/>
  <c r="V6" i="5"/>
  <c r="AR6" i="5" s="1"/>
  <c r="U6" i="5"/>
  <c r="AQ6" i="5" s="1"/>
  <c r="T6" i="5"/>
  <c r="AP6" i="5" s="1"/>
  <c r="Q6" i="5"/>
  <c r="AM6" i="5" s="1"/>
  <c r="N6" i="5"/>
  <c r="AJ6" i="5" s="1"/>
  <c r="K6" i="5"/>
  <c r="AG6" i="5" s="1"/>
  <c r="H6" i="5"/>
  <c r="AD6" i="5" s="1"/>
  <c r="D6" i="5"/>
  <c r="Z6" i="5" s="1"/>
  <c r="C6" i="5"/>
  <c r="Y6" i="5" s="1"/>
  <c r="B6" i="5"/>
  <c r="X6" i="5" s="1"/>
  <c r="A6" i="5"/>
  <c r="O39" i="5"/>
  <c r="O35" i="5"/>
  <c r="E40" i="5"/>
  <c r="J40" i="5"/>
  <c r="O8" i="5"/>
  <c r="O6" i="5"/>
  <c r="F10" i="5"/>
  <c r="F28" i="5"/>
  <c r="F30" i="5"/>
  <c r="O12" i="5"/>
  <c r="O16" i="5"/>
  <c r="O28" i="5"/>
  <c r="O11" i="5"/>
  <c r="F12" i="5"/>
  <c r="P25" i="5"/>
  <c r="P31" i="5"/>
  <c r="O31" i="5"/>
  <c r="O36" i="5"/>
  <c r="F36" i="5"/>
  <c r="F17" i="5"/>
  <c r="F5" i="5"/>
  <c r="F9" i="5"/>
  <c r="F39" i="5"/>
  <c r="E21" i="5"/>
  <c r="O30" i="5"/>
  <c r="F34" i="5"/>
  <c r="F20" i="5"/>
  <c r="O9" i="5"/>
  <c r="F35" i="5"/>
  <c r="F7" i="5"/>
  <c r="F21" i="5"/>
  <c r="F11" i="5"/>
  <c r="F14" i="5"/>
  <c r="O25" i="5"/>
  <c r="F29" i="5"/>
  <c r="E18" i="5"/>
  <c r="O17" i="5"/>
  <c r="E25" i="5"/>
  <c r="F32" i="5"/>
  <c r="F33" i="5"/>
  <c r="O37" i="5"/>
  <c r="F27" i="5"/>
  <c r="F19" i="5"/>
  <c r="O20" i="5"/>
  <c r="O27" i="5"/>
  <c r="I40" i="5"/>
  <c r="J18" i="5"/>
  <c r="I25" i="5"/>
  <c r="F13" i="5"/>
  <c r="F4" i="5"/>
  <c r="P18" i="5"/>
  <c r="O29" i="5"/>
  <c r="F37" i="5"/>
  <c r="J25" i="5"/>
  <c r="F16" i="5"/>
  <c r="F6" i="5"/>
  <c r="F8" i="5"/>
  <c r="AK31" i="5" l="1"/>
  <c r="AL31" i="5"/>
  <c r="AU31" i="5"/>
  <c r="AU38" i="5"/>
  <c r="AF40" i="5"/>
  <c r="AA40" i="5"/>
  <c r="AT40" i="5" s="1"/>
  <c r="AE40" i="5"/>
  <c r="AK25" i="5"/>
  <c r="AL25" i="5"/>
  <c r="AE25" i="5"/>
  <c r="AA25" i="5"/>
  <c r="AT25" i="5" s="1"/>
  <c r="AF25" i="5"/>
  <c r="AA18" i="5"/>
  <c r="AT18" i="5" s="1"/>
  <c r="AL18" i="5"/>
  <c r="AV18" i="5" s="1"/>
  <c r="AF18" i="5"/>
  <c r="AU18" i="5" s="1"/>
  <c r="AW10" i="5"/>
  <c r="AW5" i="5"/>
  <c r="AK12" i="5"/>
  <c r="AW12" i="5"/>
  <c r="AW14" i="5"/>
  <c r="AW13" i="5"/>
  <c r="AW34" i="5"/>
  <c r="AK20" i="5"/>
  <c r="AW20" i="5"/>
  <c r="AK28" i="5"/>
  <c r="AW28" i="5"/>
  <c r="AK17" i="5"/>
  <c r="AW17" i="5"/>
  <c r="AK9" i="5"/>
  <c r="AW9" i="5"/>
  <c r="AK27" i="5"/>
  <c r="AW27" i="5"/>
  <c r="AK30" i="5"/>
  <c r="AW30" i="5"/>
  <c r="AK35" i="5"/>
  <c r="AW35" i="5"/>
  <c r="AK39" i="5"/>
  <c r="AW39" i="5"/>
  <c r="AY39" i="5" s="1"/>
  <c r="AK16" i="5"/>
  <c r="AW16" i="5"/>
  <c r="AW42" i="5"/>
  <c r="AW7" i="5"/>
  <c r="AA21" i="5"/>
  <c r="AW21" i="5"/>
  <c r="AW33" i="5"/>
  <c r="AK29" i="5"/>
  <c r="AW29" i="5"/>
  <c r="AY18" i="5" s="1"/>
  <c r="AK37" i="5"/>
  <c r="AB37" i="5"/>
  <c r="AW37" i="5"/>
  <c r="AK11" i="5"/>
  <c r="AW11" i="5"/>
  <c r="AK8" i="5"/>
  <c r="AW8" i="5"/>
  <c r="AY13" i="5" s="1"/>
  <c r="AK36" i="5"/>
  <c r="AB36" i="5"/>
  <c r="AW36" i="5"/>
  <c r="AY12" i="5" s="1"/>
  <c r="AW32" i="5"/>
  <c r="AW4" i="5"/>
  <c r="AW19" i="5"/>
  <c r="AK6" i="5"/>
  <c r="AB6" i="5"/>
  <c r="AW6" i="5"/>
  <c r="C23" i="5"/>
  <c r="O33" i="5"/>
  <c r="J16" i="5"/>
  <c r="J21" i="5"/>
  <c r="P33" i="5"/>
  <c r="E39" i="5"/>
  <c r="I39" i="5"/>
  <c r="J12" i="5"/>
  <c r="P12" i="5"/>
  <c r="O21" i="5"/>
  <c r="I6" i="5"/>
  <c r="E13" i="5"/>
  <c r="J8" i="5"/>
  <c r="J39" i="5"/>
  <c r="J35" i="5"/>
  <c r="P4" i="5"/>
  <c r="E27" i="5"/>
  <c r="J6" i="5"/>
  <c r="E34" i="5"/>
  <c r="E7" i="5"/>
  <c r="J34" i="5"/>
  <c r="P37" i="5"/>
  <c r="E17" i="5"/>
  <c r="I8" i="5"/>
  <c r="P27" i="5"/>
  <c r="J28" i="5"/>
  <c r="P29" i="5"/>
  <c r="P11" i="5"/>
  <c r="P39" i="5"/>
  <c r="P35" i="5"/>
  <c r="E19" i="5"/>
  <c r="I36" i="5"/>
  <c r="I29" i="5"/>
  <c r="I34" i="5"/>
  <c r="E35" i="5"/>
  <c r="J14" i="5"/>
  <c r="E37" i="5"/>
  <c r="I21" i="5"/>
  <c r="I17" i="5"/>
  <c r="E14" i="5"/>
  <c r="E32" i="5"/>
  <c r="P6" i="5"/>
  <c r="I28" i="5"/>
  <c r="I7" i="5"/>
  <c r="I9" i="5"/>
  <c r="J27" i="5"/>
  <c r="J29" i="5"/>
  <c r="P28" i="5"/>
  <c r="P16" i="5"/>
  <c r="I35" i="5"/>
  <c r="I14" i="5"/>
  <c r="E28" i="5"/>
  <c r="J36" i="5"/>
  <c r="P30" i="5"/>
  <c r="E5" i="5"/>
  <c r="J37" i="5"/>
  <c r="E16" i="5"/>
  <c r="J30" i="5"/>
  <c r="P20" i="5"/>
  <c r="I42" i="5"/>
  <c r="E36" i="5"/>
  <c r="P8" i="5"/>
  <c r="J9" i="5"/>
  <c r="I13" i="5"/>
  <c r="I12" i="5"/>
  <c r="E11" i="5"/>
  <c r="J5" i="5"/>
  <c r="I10" i="5"/>
  <c r="J17" i="5"/>
  <c r="J32" i="5"/>
  <c r="I16" i="5"/>
  <c r="P21" i="5"/>
  <c r="E30" i="5"/>
  <c r="E29" i="5"/>
  <c r="I33" i="5"/>
  <c r="E20" i="5"/>
  <c r="I19" i="5"/>
  <c r="E9" i="5"/>
  <c r="J42" i="5"/>
  <c r="J19" i="5"/>
  <c r="J13" i="5"/>
  <c r="P9" i="5"/>
  <c r="E12" i="5"/>
  <c r="J33" i="5"/>
  <c r="I20" i="5"/>
  <c r="P36" i="5"/>
  <c r="I4" i="5"/>
  <c r="E33" i="5"/>
  <c r="E10" i="5"/>
  <c r="J11" i="5"/>
  <c r="O4" i="5"/>
  <c r="I27" i="5"/>
  <c r="P17" i="5"/>
  <c r="E4" i="5"/>
  <c r="I5" i="5"/>
  <c r="I30" i="5"/>
  <c r="I32" i="5"/>
  <c r="J7" i="5"/>
  <c r="I11" i="5"/>
  <c r="E6" i="5"/>
  <c r="J20" i="5"/>
  <c r="J10" i="5"/>
  <c r="E42" i="5"/>
  <c r="I37" i="5"/>
  <c r="J4" i="5"/>
  <c r="E8" i="5"/>
  <c r="AY10" i="5" l="1"/>
  <c r="AK21" i="5"/>
  <c r="AK33" i="5"/>
  <c r="AY11" i="5"/>
  <c r="AY16" i="5"/>
  <c r="AY20" i="5"/>
  <c r="AY35" i="5"/>
  <c r="AY19" i="5"/>
  <c r="AY17" i="5"/>
  <c r="AY34" i="5"/>
  <c r="AV31" i="5"/>
  <c r="AX31" i="5" s="1"/>
  <c r="AY37" i="5"/>
  <c r="AY36" i="5"/>
  <c r="AY32" i="5"/>
  <c r="AY29" i="5"/>
  <c r="AY25" i="5"/>
  <c r="AY42" i="5"/>
  <c r="AY21" i="5"/>
  <c r="AY33" i="5"/>
  <c r="AY30" i="5"/>
  <c r="AK4" i="5"/>
  <c r="AU40" i="5"/>
  <c r="AV25" i="5"/>
  <c r="AU25" i="5"/>
  <c r="AX18" i="5"/>
  <c r="AB29" i="5"/>
  <c r="AF10" i="5"/>
  <c r="AE10" i="5"/>
  <c r="AA10" i="5"/>
  <c r="AB10" i="5"/>
  <c r="AF5" i="5"/>
  <c r="AB5" i="5"/>
  <c r="AA5" i="5"/>
  <c r="AE5" i="5"/>
  <c r="AF12" i="5"/>
  <c r="AE12" i="5"/>
  <c r="AA12" i="5"/>
  <c r="AL12" i="5"/>
  <c r="AV12" i="5" s="1"/>
  <c r="AB12" i="5"/>
  <c r="AB14" i="5"/>
  <c r="AE14" i="5"/>
  <c r="AA14" i="5"/>
  <c r="AF14" i="5"/>
  <c r="AB13" i="5"/>
  <c r="AF13" i="5"/>
  <c r="AE13" i="5"/>
  <c r="AA13" i="5"/>
  <c r="AF34" i="5"/>
  <c r="AA34" i="5"/>
  <c r="AE34" i="5"/>
  <c r="AB34" i="5"/>
  <c r="AF20" i="5"/>
  <c r="AA20" i="5"/>
  <c r="AL20" i="5"/>
  <c r="AV20" i="5" s="1"/>
  <c r="AE20" i="5"/>
  <c r="AB20" i="5"/>
  <c r="AA28" i="5"/>
  <c r="AB28" i="5"/>
  <c r="AE28" i="5"/>
  <c r="AL28" i="5"/>
  <c r="AV28" i="5" s="1"/>
  <c r="AF28" i="5"/>
  <c r="AF17" i="5"/>
  <c r="AA17" i="5"/>
  <c r="AL17" i="5"/>
  <c r="AV17" i="5" s="1"/>
  <c r="AE17" i="5"/>
  <c r="AB17" i="5"/>
  <c r="AL9" i="5"/>
  <c r="AV9" i="5" s="1"/>
  <c r="AA9" i="5"/>
  <c r="AB9" i="5"/>
  <c r="AE9" i="5"/>
  <c r="AF9" i="5"/>
  <c r="AB27" i="5"/>
  <c r="AL27" i="5"/>
  <c r="AV27" i="5" s="1"/>
  <c r="AE27" i="5"/>
  <c r="AF27" i="5"/>
  <c r="AA27" i="5"/>
  <c r="AB30" i="5"/>
  <c r="AF30" i="5"/>
  <c r="AE30" i="5"/>
  <c r="AL30" i="5"/>
  <c r="AV30" i="5" s="1"/>
  <c r="AA30" i="5"/>
  <c r="AL35" i="5"/>
  <c r="AV35" i="5" s="1"/>
  <c r="AF35" i="5"/>
  <c r="AA35" i="5"/>
  <c r="AE35" i="5"/>
  <c r="AB35" i="5"/>
  <c r="AL39" i="5"/>
  <c r="AV39" i="5" s="1"/>
  <c r="AB39" i="5"/>
  <c r="AE39" i="5"/>
  <c r="AA39" i="5"/>
  <c r="AF39" i="5"/>
  <c r="AE16" i="5"/>
  <c r="AA16" i="5"/>
  <c r="AL16" i="5"/>
  <c r="AV16" i="5" s="1"/>
  <c r="AF16" i="5"/>
  <c r="AB16" i="5"/>
  <c r="AF42" i="5"/>
  <c r="AA42" i="5"/>
  <c r="AE42" i="5"/>
  <c r="AB42" i="5"/>
  <c r="AE7" i="5"/>
  <c r="AA7" i="5"/>
  <c r="AF7" i="5"/>
  <c r="AB7" i="5"/>
  <c r="AE21" i="5"/>
  <c r="AB21" i="5"/>
  <c r="AT21" i="5" s="1"/>
  <c r="AL21" i="5"/>
  <c r="AV21" i="5" s="1"/>
  <c r="AF21" i="5"/>
  <c r="AE33" i="5"/>
  <c r="AF33" i="5"/>
  <c r="AB33" i="5"/>
  <c r="AL33" i="5"/>
  <c r="AA33" i="5"/>
  <c r="AA29" i="5"/>
  <c r="AF29" i="5"/>
  <c r="AE29" i="5"/>
  <c r="AL29" i="5"/>
  <c r="AV29" i="5" s="1"/>
  <c r="AF37" i="5"/>
  <c r="AA37" i="5"/>
  <c r="AT37" i="5" s="1"/>
  <c r="AE37" i="5"/>
  <c r="AL37" i="5"/>
  <c r="AV37" i="5" s="1"/>
  <c r="AA11" i="5"/>
  <c r="AB11" i="5"/>
  <c r="AL11" i="5"/>
  <c r="AV11" i="5" s="1"/>
  <c r="AE11" i="5"/>
  <c r="AF11" i="5"/>
  <c r="AF8" i="5"/>
  <c r="AL8" i="5"/>
  <c r="AV8" i="5" s="1"/>
  <c r="AE8" i="5"/>
  <c r="AA8" i="5"/>
  <c r="AB8" i="5"/>
  <c r="AF36" i="5"/>
  <c r="AE36" i="5"/>
  <c r="AA36" i="5"/>
  <c r="AT36" i="5" s="1"/>
  <c r="AL36" i="5"/>
  <c r="AV36" i="5" s="1"/>
  <c r="AF32" i="5"/>
  <c r="AA32" i="5"/>
  <c r="AB32" i="5"/>
  <c r="AE32" i="5"/>
  <c r="AF4" i="5"/>
  <c r="AE4" i="5"/>
  <c r="AB4" i="5"/>
  <c r="AA4" i="5"/>
  <c r="AL4" i="5"/>
  <c r="AA19" i="5"/>
  <c r="AF19" i="5"/>
  <c r="AE19" i="5"/>
  <c r="AB19" i="5"/>
  <c r="AA6" i="5"/>
  <c r="AT6" i="5" s="1"/>
  <c r="AE6" i="5"/>
  <c r="AF6" i="5"/>
  <c r="AL6" i="5"/>
  <c r="AV6" i="5" s="1"/>
  <c r="AO26" i="5"/>
  <c r="AO41" i="5"/>
  <c r="AO24" i="5"/>
  <c r="AO15" i="5"/>
  <c r="AO22" i="5"/>
  <c r="AN26" i="5"/>
  <c r="AN41" i="5"/>
  <c r="AN24" i="5"/>
  <c r="AN15" i="5"/>
  <c r="AN22" i="5"/>
  <c r="AI26" i="5"/>
  <c r="AI41" i="5"/>
  <c r="AI24" i="5"/>
  <c r="AI15" i="5"/>
  <c r="AI22" i="5"/>
  <c r="AH26" i="5"/>
  <c r="AH41" i="5"/>
  <c r="AH24" i="5"/>
  <c r="AH15" i="5"/>
  <c r="AH22" i="5"/>
  <c r="AC26" i="5"/>
  <c r="AC41" i="5"/>
  <c r="AC24" i="5"/>
  <c r="AC15" i="5"/>
  <c r="AC22" i="5"/>
  <c r="AO23" i="5"/>
  <c r="AN23" i="5"/>
  <c r="AI23" i="5"/>
  <c r="AH23" i="5"/>
  <c r="AC23" i="5"/>
  <c r="A26" i="5"/>
  <c r="A41" i="5"/>
  <c r="A24" i="5"/>
  <c r="A15" i="5"/>
  <c r="A22" i="5"/>
  <c r="A23" i="5"/>
  <c r="W26" i="5"/>
  <c r="AS26" i="5" s="1"/>
  <c r="V26" i="5"/>
  <c r="AR26" i="5" s="1"/>
  <c r="U26" i="5"/>
  <c r="AQ26" i="5" s="1"/>
  <c r="T26" i="5"/>
  <c r="AP26" i="5" s="1"/>
  <c r="Q26" i="5"/>
  <c r="AM26" i="5" s="1"/>
  <c r="N26" i="5"/>
  <c r="AJ26" i="5" s="1"/>
  <c r="K26" i="5"/>
  <c r="AG26" i="5" s="1"/>
  <c r="H26" i="5"/>
  <c r="AD26" i="5" s="1"/>
  <c r="D26" i="5"/>
  <c r="Z26" i="5" s="1"/>
  <c r="C26" i="5"/>
  <c r="Y26" i="5" s="1"/>
  <c r="B26" i="5"/>
  <c r="X26" i="5" s="1"/>
  <c r="W41" i="5"/>
  <c r="AS41" i="5" s="1"/>
  <c r="V41" i="5"/>
  <c r="AR41" i="5" s="1"/>
  <c r="U41" i="5"/>
  <c r="AQ41" i="5" s="1"/>
  <c r="T41" i="5"/>
  <c r="AP41" i="5" s="1"/>
  <c r="AM41" i="5"/>
  <c r="N41" i="5"/>
  <c r="AJ41" i="5" s="1"/>
  <c r="K41" i="5"/>
  <c r="AG41" i="5" s="1"/>
  <c r="H41" i="5"/>
  <c r="AD41" i="5" s="1"/>
  <c r="D41" i="5"/>
  <c r="Z41" i="5" s="1"/>
  <c r="C41" i="5"/>
  <c r="Y41" i="5" s="1"/>
  <c r="B41" i="5"/>
  <c r="X41" i="5" s="1"/>
  <c r="W24" i="5"/>
  <c r="AS24" i="5" s="1"/>
  <c r="V24" i="5"/>
  <c r="AR24" i="5" s="1"/>
  <c r="U24" i="5"/>
  <c r="AQ24" i="5" s="1"/>
  <c r="T24" i="5"/>
  <c r="AP24" i="5" s="1"/>
  <c r="Q24" i="5"/>
  <c r="AM24" i="5" s="1"/>
  <c r="N24" i="5"/>
  <c r="AJ24" i="5" s="1"/>
  <c r="K24" i="5"/>
  <c r="AG24" i="5" s="1"/>
  <c r="H24" i="5"/>
  <c r="AD24" i="5" s="1"/>
  <c r="D24" i="5"/>
  <c r="Z24" i="5" s="1"/>
  <c r="C24" i="5"/>
  <c r="Y24" i="5" s="1"/>
  <c r="B24" i="5"/>
  <c r="X24" i="5" s="1"/>
  <c r="W15" i="5"/>
  <c r="AS15" i="5" s="1"/>
  <c r="V15" i="5"/>
  <c r="AR15" i="5" s="1"/>
  <c r="U15" i="5"/>
  <c r="AQ15" i="5" s="1"/>
  <c r="T15" i="5"/>
  <c r="AP15" i="5" s="1"/>
  <c r="Q15" i="5"/>
  <c r="AM15" i="5" s="1"/>
  <c r="N15" i="5"/>
  <c r="AJ15" i="5" s="1"/>
  <c r="K15" i="5"/>
  <c r="AG15" i="5" s="1"/>
  <c r="H15" i="5"/>
  <c r="AD15" i="5" s="1"/>
  <c r="D15" i="5"/>
  <c r="Z15" i="5" s="1"/>
  <c r="C15" i="5"/>
  <c r="Y15" i="5" s="1"/>
  <c r="B15" i="5"/>
  <c r="X15" i="5" s="1"/>
  <c r="W22" i="5"/>
  <c r="AS22" i="5" s="1"/>
  <c r="V22" i="5"/>
  <c r="AR22" i="5" s="1"/>
  <c r="U22" i="5"/>
  <c r="AQ22" i="5" s="1"/>
  <c r="T22" i="5"/>
  <c r="AP22" i="5" s="1"/>
  <c r="Q22" i="5"/>
  <c r="AM22" i="5" s="1"/>
  <c r="N22" i="5"/>
  <c r="AJ22" i="5" s="1"/>
  <c r="K22" i="5"/>
  <c r="AG22" i="5" s="1"/>
  <c r="H22" i="5"/>
  <c r="AD22" i="5" s="1"/>
  <c r="D22" i="5"/>
  <c r="Z22" i="5" s="1"/>
  <c r="C22" i="5"/>
  <c r="Y22" i="5" s="1"/>
  <c r="B22" i="5"/>
  <c r="X22" i="5" s="1"/>
  <c r="AR23" i="5"/>
  <c r="R18" i="6"/>
  <c r="R17" i="6"/>
  <c r="U23" i="5"/>
  <c r="AQ23" i="5" s="1"/>
  <c r="T23" i="5"/>
  <c r="AP23" i="5" s="1"/>
  <c r="Q23" i="5"/>
  <c r="AM23" i="5" s="1"/>
  <c r="N23" i="5"/>
  <c r="AJ23" i="5" s="1"/>
  <c r="H23" i="5"/>
  <c r="AD23" i="5" s="1"/>
  <c r="P32" i="5"/>
  <c r="O34" i="5"/>
  <c r="O5" i="5"/>
  <c r="P34" i="5"/>
  <c r="O10" i="5"/>
  <c r="F26" i="5"/>
  <c r="O40" i="5"/>
  <c r="O32" i="5"/>
  <c r="O38" i="5"/>
  <c r="F24" i="5"/>
  <c r="P13" i="5"/>
  <c r="P40" i="5"/>
  <c r="P19" i="5"/>
  <c r="P38" i="5"/>
  <c r="F15" i="5"/>
  <c r="O14" i="5"/>
  <c r="P42" i="5"/>
  <c r="O13" i="5"/>
  <c r="F23" i="5"/>
  <c r="O7" i="5"/>
  <c r="P14" i="5"/>
  <c r="P5" i="5"/>
  <c r="P10" i="5"/>
  <c r="O42" i="5"/>
  <c r="O19" i="5"/>
  <c r="F41" i="5"/>
  <c r="F22" i="5"/>
  <c r="AV33" i="5" l="1"/>
  <c r="AK14" i="5"/>
  <c r="AL14" i="5"/>
  <c r="AK32" i="5"/>
  <c r="AL32" i="5"/>
  <c r="AK7" i="5"/>
  <c r="AK5" i="5"/>
  <c r="AL5" i="5"/>
  <c r="AL38" i="5"/>
  <c r="AK38" i="5"/>
  <c r="AK10" i="5"/>
  <c r="AL10" i="5"/>
  <c r="AK13" i="5"/>
  <c r="AL13" i="5"/>
  <c r="AK19" i="5"/>
  <c r="AL19" i="5"/>
  <c r="AK42" i="5"/>
  <c r="AL42" i="5"/>
  <c r="AK34" i="5"/>
  <c r="AL34" i="5"/>
  <c r="AL40" i="5"/>
  <c r="AK40" i="5"/>
  <c r="AT30" i="5"/>
  <c r="AV4" i="5"/>
  <c r="AX25" i="5"/>
  <c r="AT27" i="5"/>
  <c r="AU19" i="5"/>
  <c r="AU36" i="5"/>
  <c r="AX36" i="5" s="1"/>
  <c r="AT7" i="5"/>
  <c r="AU30" i="5"/>
  <c r="AU10" i="5"/>
  <c r="AT29" i="5"/>
  <c r="AU8" i="5"/>
  <c r="AU11" i="5"/>
  <c r="AU42" i="5"/>
  <c r="AU37" i="5"/>
  <c r="AX37" i="5" s="1"/>
  <c r="AU29" i="5"/>
  <c r="AT42" i="5"/>
  <c r="AT39" i="5"/>
  <c r="AT17" i="5"/>
  <c r="AU28" i="5"/>
  <c r="AU5" i="5"/>
  <c r="AT11" i="5"/>
  <c r="AU17" i="5"/>
  <c r="AU13" i="5"/>
  <c r="AU12" i="5"/>
  <c r="AT5" i="5"/>
  <c r="AT10" i="5"/>
  <c r="AU20" i="5"/>
  <c r="AT16" i="5"/>
  <c r="AU39" i="5"/>
  <c r="AU35" i="5"/>
  <c r="AU9" i="5"/>
  <c r="AU34" i="5"/>
  <c r="AU14" i="5"/>
  <c r="AT35" i="5"/>
  <c r="AT20" i="5"/>
  <c r="AX20" i="5" s="1"/>
  <c r="AT34" i="5"/>
  <c r="AT12" i="5"/>
  <c r="AU32" i="5"/>
  <c r="AT4" i="5"/>
  <c r="AU4" i="5"/>
  <c r="AT8" i="5"/>
  <c r="AT14" i="5"/>
  <c r="AT13" i="5"/>
  <c r="AT28" i="5"/>
  <c r="AT9" i="5"/>
  <c r="AU27" i="5"/>
  <c r="AU16" i="5"/>
  <c r="AU7" i="5"/>
  <c r="AU21" i="5"/>
  <c r="AX21" i="5" s="1"/>
  <c r="AT33" i="5"/>
  <c r="AU33" i="5"/>
  <c r="AT32" i="5"/>
  <c r="AT19" i="5"/>
  <c r="AU6" i="5"/>
  <c r="AX6" i="5" s="1"/>
  <c r="AW22" i="5"/>
  <c r="AY22" i="5" s="1"/>
  <c r="AW41" i="5"/>
  <c r="AW26" i="5"/>
  <c r="AW24" i="5"/>
  <c r="AB24" i="5"/>
  <c r="AW15" i="5"/>
  <c r="K23" i="5"/>
  <c r="AG23" i="5" s="1"/>
  <c r="J24" i="5"/>
  <c r="E22" i="5"/>
  <c r="J26" i="5"/>
  <c r="O24" i="5"/>
  <c r="I23" i="5"/>
  <c r="P22" i="5"/>
  <c r="E26" i="5"/>
  <c r="I24" i="5"/>
  <c r="E24" i="5"/>
  <c r="P26" i="5"/>
  <c r="O26" i="5"/>
  <c r="E23" i="5"/>
  <c r="O15" i="5"/>
  <c r="I22" i="5"/>
  <c r="P41" i="5"/>
  <c r="O41" i="5"/>
  <c r="I15" i="5"/>
  <c r="P23" i="5"/>
  <c r="I26" i="5"/>
  <c r="P7" i="5"/>
  <c r="E41" i="5"/>
  <c r="J15" i="5"/>
  <c r="P15" i="5"/>
  <c r="E15" i="5"/>
  <c r="O23" i="5"/>
  <c r="O22" i="5"/>
  <c r="I41" i="5"/>
  <c r="J22" i="5"/>
  <c r="J23" i="5"/>
  <c r="J41" i="5"/>
  <c r="P24" i="5"/>
  <c r="AV14" i="5" l="1"/>
  <c r="AV38" i="5"/>
  <c r="AX38" i="5" s="1"/>
  <c r="AL7" i="5"/>
  <c r="AV7" i="5" s="1"/>
  <c r="AV5" i="5"/>
  <c r="AX5" i="5" s="1"/>
  <c r="AV32" i="5"/>
  <c r="AX32" i="5" s="1"/>
  <c r="AY31" i="5"/>
  <c r="AY24" i="5"/>
  <c r="AY27" i="5"/>
  <c r="AY26" i="5"/>
  <c r="AY14" i="5"/>
  <c r="AY15" i="5"/>
  <c r="AY40" i="5"/>
  <c r="AY41" i="5"/>
  <c r="AX30" i="5"/>
  <c r="AV40" i="5"/>
  <c r="AX40" i="5" s="1"/>
  <c r="AV42" i="5"/>
  <c r="AX42" i="5" s="1"/>
  <c r="AV13" i="5"/>
  <c r="AX13" i="5" s="1"/>
  <c r="AV34" i="5"/>
  <c r="AX34" i="5" s="1"/>
  <c r="AV19" i="5"/>
  <c r="AX19" i="5" s="1"/>
  <c r="AV10" i="5"/>
  <c r="AX10" i="5" s="1"/>
  <c r="AX27" i="5"/>
  <c r="AX35" i="5"/>
  <c r="AX39" i="5"/>
  <c r="AX7" i="5"/>
  <c r="AX16" i="5"/>
  <c r="AX12" i="5"/>
  <c r="AX11" i="5"/>
  <c r="AX29" i="5"/>
  <c r="AX8" i="5"/>
  <c r="AX28" i="5"/>
  <c r="AX4" i="5"/>
  <c r="AX17" i="5"/>
  <c r="AX9" i="5"/>
  <c r="AX14" i="5"/>
  <c r="AF41" i="5"/>
  <c r="AF24" i="5"/>
  <c r="AA24" i="5"/>
  <c r="AT24" i="5" s="1"/>
  <c r="AE24" i="5"/>
  <c r="AE26" i="5"/>
  <c r="AL24" i="5"/>
  <c r="AL26" i="5"/>
  <c r="AK41" i="5"/>
  <c r="AK24" i="5"/>
  <c r="AB26" i="5"/>
  <c r="AK26" i="5"/>
  <c r="AF15" i="5"/>
  <c r="AK15" i="5"/>
  <c r="AE15" i="5"/>
  <c r="AB15" i="5"/>
  <c r="AE22" i="5"/>
  <c r="AL22" i="5"/>
  <c r="AA22" i="5"/>
  <c r="AL23" i="5"/>
  <c r="AX33" i="5"/>
  <c r="AA26" i="5"/>
  <c r="AF26" i="5"/>
  <c r="AE41" i="5"/>
  <c r="AL41" i="5"/>
  <c r="AB41" i="5"/>
  <c r="AA41" i="5"/>
  <c r="AA15" i="5"/>
  <c r="AL15" i="5"/>
  <c r="AB22" i="5"/>
  <c r="AK22" i="5"/>
  <c r="AF22" i="5"/>
  <c r="AK23" i="5"/>
  <c r="AA23" i="5"/>
  <c r="AF23" i="5"/>
  <c r="AE23" i="5"/>
  <c r="AB23" i="5"/>
  <c r="D23" i="5"/>
  <c r="Z23" i="5" s="1"/>
  <c r="Y23" i="5"/>
  <c r="W23" i="5"/>
  <c r="AS23" i="5" s="1"/>
  <c r="AW23" i="5" s="1"/>
  <c r="AY28" i="5" l="1"/>
  <c r="AY23" i="5"/>
  <c r="AT15" i="5"/>
  <c r="AV41" i="5"/>
  <c r="AV26" i="5"/>
  <c r="AV22" i="5"/>
  <c r="AU26" i="5"/>
  <c r="AT22" i="5"/>
  <c r="AV24" i="5"/>
  <c r="AV15" i="5"/>
  <c r="AU22" i="5"/>
  <c r="AU15" i="5"/>
  <c r="AU24" i="5"/>
  <c r="AU41" i="5"/>
  <c r="AT41" i="5"/>
  <c r="AV23" i="5"/>
  <c r="AT26" i="5"/>
  <c r="AU23" i="5"/>
  <c r="B23" i="5"/>
  <c r="X23" i="5" s="1"/>
  <c r="AT23" i="5" s="1"/>
  <c r="AY4" i="5" l="1"/>
  <c r="AX22" i="5"/>
  <c r="AX23" i="5"/>
  <c r="AX15" i="5" l="1"/>
  <c r="AX24" i="5"/>
  <c r="AX41" i="5" l="1"/>
  <c r="AX26" i="5" l="1"/>
  <c r="AY5" i="5"/>
  <c r="AY7" i="5"/>
  <c r="AY6" i="5"/>
  <c r="AY9" i="5" l="1"/>
  <c r="AY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tc={DB8E448E-B5FF-43B7-BE83-C38B9D2B55B0}</author>
    <author>tc={C0A516C9-1AF6-44A4-A596-BA282A9292A1}</author>
    <author>tc={4AE31718-15F6-4316-A3A7-73F32CD26700}</author>
    <author>tc={A886A664-9874-462F-9264-2E75E9103262}</author>
    <author>tc={5503A5DE-6456-4F66-A084-ABD9B1B7A86E}</author>
    <author>tc={05640935-6A40-40A0-B3E2-88AFC77D15BF}</author>
    <author>Eng, David D (Student)</author>
  </authors>
  <commentList>
    <comment ref="B1" authorId="0" shapeId="0" xr:uid="{C2EE0FDA-4E67-4D81-A14B-9C3F74AD23B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2 - level 2
1- level 1</t>
        </r>
      </text>
    </comment>
    <comment ref="C1" authorId="1" shapeId="0" xr:uid="{B05A5B82-662A-427E-A617-68890F03AA5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Level climbed (0 = no climb)</t>
        </r>
      </text>
    </comment>
    <comment ref="D1" authorId="2" shapeId="0" xr:uid="{4E82B6A0-6CAF-4C4C-B4ED-F355B45F171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0 - none
2 - level 2
3 - level 3</t>
        </r>
      </text>
    </comment>
    <comment ref="E1" authorId="3" shapeId="0" xr:uid="{12072877-4FA2-4E5E-9C22-7D84B354954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Out of 4 (rocket l/m/h + cargo ship)</t>
        </r>
      </text>
    </comment>
    <comment ref="F1" authorId="4" shapeId="0" xr:uid="{4CFF3B88-5958-4184-80E8-40EF278174D5}">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2 - ground
1 - station
0 - none
Reply:
    3 both?
Reply:
    or just assume they can do station if ground?
</t>
        </r>
      </text>
    </comment>
    <comment ref="G1" authorId="5" shapeId="0" xr:uid="{BA563B91-5033-4DF2-9194-EA2E0DBF2D36}">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Same as hatch
</t>
        </r>
      </text>
    </comment>
    <comment ref="H1" authorId="6" shapeId="0" xr:uid="{7C00AC12-F681-45B5-99A4-418574386151}">
      <text>
        <r>
          <rPr>
            <b/>
            <sz val="9"/>
            <color indexed="81"/>
            <rFont val="Tahoma"/>
            <charset val="1"/>
          </rPr>
          <t>Eng, David D (Student):</t>
        </r>
        <r>
          <rPr>
            <sz val="9"/>
            <color indexed="81"/>
            <rFont val="Tahoma"/>
            <charset val="1"/>
          </rPr>
          <t xml:space="preserve">
Ground - 2
Station - 1
None - 0</t>
        </r>
      </text>
    </comment>
    <comment ref="I1" authorId="6" shapeId="0" xr:uid="{93CADEA4-D20E-4503-8755-C803A0962B2A}">
      <text>
        <r>
          <rPr>
            <b/>
            <sz val="9"/>
            <color indexed="81"/>
            <rFont val="Tahoma"/>
            <charset val="1"/>
          </rPr>
          <t>Eng, David D (Student):</t>
        </r>
        <r>
          <rPr>
            <sz val="9"/>
            <color indexed="81"/>
            <rFont val="Tahoma"/>
            <charset val="1"/>
          </rPr>
          <t xml:space="preserve">
Rhino drive - 10
Swerve - 8
Butterfly - 7.5
Tank - 7
Omni - 2.5
Mecanum - 1</t>
        </r>
      </text>
    </comment>
    <comment ref="J1" authorId="6" shapeId="0" xr:uid="{2F8200DE-4AB9-429C-9F2A-D63C292C72F9}">
      <text>
        <r>
          <rPr>
            <b/>
            <sz val="9"/>
            <color indexed="81"/>
            <rFont val="Tahoma"/>
            <charset val="1"/>
          </rPr>
          <t>Eng, David D (Student):</t>
        </r>
        <r>
          <rPr>
            <sz val="9"/>
            <color indexed="81"/>
            <rFont val="Tahoma"/>
            <charset val="1"/>
          </rPr>
          <t xml:space="preserve">
Somewhat subjective; count number of motors and add 1 for NEOs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tc={BA6F1C49-AE29-49A2-AC20-6C061F9B57F3}</author>
    <author>tc={5BA4BFFE-B44A-471C-B3B3-100B9B67069F}</author>
    <author>tc={2F95D803-76B8-418A-8E93-96FCD00E1E67}</author>
    <author>Eng, David D (Student)</author>
  </authors>
  <commentList>
    <comment ref="G1" authorId="0" shapeId="0" xr:uid="{BA6F1C49-AE29-49A2-AC20-6C061F9B57F3}">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0 - no climb
1 - level 1
2 - level 2
3 - level 3</t>
        </r>
      </text>
    </comment>
    <comment ref="H1" authorId="1" shapeId="0" xr:uid="{5BA4BFFE-B44A-471C-B3B3-100B9B67069F}">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1 - Attempted
0 - Not attempted
</t>
        </r>
      </text>
    </comment>
    <comment ref="I1" authorId="2" shapeId="0" xr:uid="{2F95D803-76B8-418A-8E93-96FCD00E1E67}">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1 - Success
0 - Failure
</t>
        </r>
      </text>
    </comment>
    <comment ref="J1" authorId="3" shapeId="0" xr:uid="{7D033AC5-D828-445E-96D1-4288A3276E60}">
      <text>
        <r>
          <rPr>
            <b/>
            <sz val="9"/>
            <color indexed="81"/>
            <rFont val="Tahoma"/>
            <charset val="1"/>
          </rPr>
          <t>Eng, David D (Student):</t>
        </r>
        <r>
          <rPr>
            <sz val="9"/>
            <color indexed="81"/>
            <rFont val="Tahoma"/>
            <charset val="1"/>
          </rPr>
          <t xml:space="preserve">
0 - none
2 - level 2
3 - level 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Eng, David D (Student)</author>
  </authors>
  <commentList>
    <comment ref="G2" authorId="0" shapeId="0" xr:uid="{582A8A8F-3B0B-40DE-873B-474BB04B143A}">
      <text>
        <r>
          <rPr>
            <b/>
            <sz val="9"/>
            <color indexed="81"/>
            <rFont val="Tahoma"/>
            <family val="2"/>
          </rPr>
          <t>Eng, David D (Student):</t>
        </r>
        <r>
          <rPr>
            <sz val="9"/>
            <color indexed="81"/>
            <rFont val="Tahoma"/>
            <family val="2"/>
          </rPr>
          <t xml:space="preserve">
Manual input
</t>
        </r>
      </text>
    </comment>
    <comment ref="L2" authorId="0" shapeId="0" xr:uid="{664A51C0-842E-4BEF-AC1B-A6A15B8BD24A}">
      <text>
        <r>
          <rPr>
            <b/>
            <sz val="9"/>
            <color indexed="81"/>
            <rFont val="Tahoma"/>
            <family val="2"/>
          </rPr>
          <t>Eng, David D (Student):</t>
        </r>
        <r>
          <rPr>
            <sz val="9"/>
            <color indexed="81"/>
            <rFont val="Tahoma"/>
            <family val="2"/>
          </rPr>
          <t xml:space="preserve">
Manual input
</t>
        </r>
      </text>
    </comment>
    <comment ref="M2" authorId="0" shapeId="0" xr:uid="{F437216D-B1D6-4C0A-9850-18FA77A08040}">
      <text>
        <r>
          <rPr>
            <b/>
            <sz val="9"/>
            <color indexed="81"/>
            <rFont val="Tahoma"/>
            <family val="2"/>
          </rPr>
          <t>Eng, David D (Student):</t>
        </r>
        <r>
          <rPr>
            <sz val="9"/>
            <color indexed="81"/>
            <rFont val="Tahoma"/>
            <family val="2"/>
          </rPr>
          <t xml:space="preserve">
Manual input</t>
        </r>
      </text>
    </comment>
    <comment ref="R2" authorId="0" shapeId="0" xr:uid="{4690484A-2CC1-4760-84E0-5B0DDCACCDF6}">
      <text>
        <r>
          <rPr>
            <b/>
            <sz val="9"/>
            <color indexed="81"/>
            <rFont val="Tahoma"/>
            <family val="2"/>
          </rPr>
          <t>Eng, David D (Student):</t>
        </r>
        <r>
          <rPr>
            <sz val="9"/>
            <color indexed="81"/>
            <rFont val="Tahoma"/>
            <family val="2"/>
          </rPr>
          <t xml:space="preserve">
Manual input</t>
        </r>
      </text>
    </comment>
    <comment ref="S2" authorId="0" shapeId="0" xr:uid="{4E2EC9C8-2A2E-4D1A-8956-F0B46008BFA8}">
      <text>
        <r>
          <rPr>
            <b/>
            <sz val="9"/>
            <color indexed="81"/>
            <rFont val="Tahoma"/>
            <family val="2"/>
          </rPr>
          <t>Eng, David D (Student):</t>
        </r>
        <r>
          <rPr>
            <sz val="9"/>
            <color indexed="81"/>
            <rFont val="Tahoma"/>
            <family val="2"/>
          </rPr>
          <t xml:space="preserve">
Manual input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Eng, David D (Student)</author>
  </authors>
  <commentList>
    <comment ref="G2" authorId="0" shapeId="0" xr:uid="{1BB3AD20-C115-4A63-B9AB-3CF1007F87EB}">
      <text>
        <r>
          <rPr>
            <b/>
            <sz val="9"/>
            <color indexed="81"/>
            <rFont val="Tahoma"/>
            <family val="2"/>
          </rPr>
          <t>Eng, David D (Student):</t>
        </r>
        <r>
          <rPr>
            <sz val="9"/>
            <color indexed="81"/>
            <rFont val="Tahoma"/>
            <family val="2"/>
          </rPr>
          <t xml:space="preserve">
Manual input
</t>
        </r>
      </text>
    </comment>
    <comment ref="L2" authorId="0" shapeId="0" xr:uid="{26C43741-FC16-490C-8203-C95061521F1C}">
      <text>
        <r>
          <rPr>
            <b/>
            <sz val="9"/>
            <color indexed="81"/>
            <rFont val="Tahoma"/>
            <family val="2"/>
          </rPr>
          <t>Eng, David D (Student):</t>
        </r>
        <r>
          <rPr>
            <sz val="9"/>
            <color indexed="81"/>
            <rFont val="Tahoma"/>
            <family val="2"/>
          </rPr>
          <t xml:space="preserve">
Manual input
</t>
        </r>
      </text>
    </comment>
    <comment ref="M2" authorId="0" shapeId="0" xr:uid="{4C8B506D-0164-4E17-95E9-8988715C6CAC}">
      <text>
        <r>
          <rPr>
            <b/>
            <sz val="9"/>
            <color indexed="81"/>
            <rFont val="Tahoma"/>
            <family val="2"/>
          </rPr>
          <t>Eng, David D (Student):</t>
        </r>
        <r>
          <rPr>
            <sz val="9"/>
            <color indexed="81"/>
            <rFont val="Tahoma"/>
            <family val="2"/>
          </rPr>
          <t xml:space="preserve">
Manual input</t>
        </r>
      </text>
    </comment>
    <comment ref="R2" authorId="0" shapeId="0" xr:uid="{4173C334-82AA-4FBF-83BF-9C05D0039625}">
      <text>
        <r>
          <rPr>
            <b/>
            <sz val="9"/>
            <color indexed="81"/>
            <rFont val="Tahoma"/>
            <family val="2"/>
          </rPr>
          <t>Eng, David D (Student):</t>
        </r>
        <r>
          <rPr>
            <sz val="9"/>
            <color indexed="81"/>
            <rFont val="Tahoma"/>
            <family val="2"/>
          </rPr>
          <t xml:space="preserve">
Manual input</t>
        </r>
      </text>
    </comment>
    <comment ref="S2" authorId="0" shapeId="0" xr:uid="{C24B0C1B-5869-4053-8705-2BDC61E2BD8C}">
      <text>
        <r>
          <rPr>
            <b/>
            <sz val="9"/>
            <color indexed="81"/>
            <rFont val="Tahoma"/>
            <family val="2"/>
          </rPr>
          <t>Eng, David D (Student):</t>
        </r>
        <r>
          <rPr>
            <sz val="9"/>
            <color indexed="81"/>
            <rFont val="Tahoma"/>
            <family val="2"/>
          </rPr>
          <t xml:space="preserve">
Manual input</t>
        </r>
      </text>
    </comment>
  </commentList>
</comments>
</file>

<file path=xl/sharedStrings.xml><?xml version="1.0" encoding="utf-8"?>
<sst xmlns="http://schemas.openxmlformats.org/spreadsheetml/2006/main" count="306" uniqueCount="182">
  <si>
    <t>Team #</t>
  </si>
  <si>
    <t>SS Bonus</t>
  </si>
  <si>
    <t>Climb Level</t>
  </si>
  <si>
    <t>Buddy climb</t>
  </si>
  <si>
    <t>Hatch Deployment Locations</t>
  </si>
  <si>
    <t>Hatch Intake</t>
  </si>
  <si>
    <t>Cargo Deployment Locations</t>
  </si>
  <si>
    <t>Cargo Intake</t>
  </si>
  <si>
    <t>Drivetrain</t>
  </si>
  <si>
    <t>Wheel Type</t>
  </si>
  <si>
    <t>Motor/Gearbox</t>
  </si>
  <si>
    <t>Experience</t>
  </si>
  <si>
    <t>Time Driving</t>
  </si>
  <si>
    <t>Match #</t>
  </si>
  <si>
    <t>Hatches (Cargo Ship)</t>
  </si>
  <si>
    <t>Hatches (Rocket)</t>
  </si>
  <si>
    <t>Cargo (Cargo Ship)</t>
  </si>
  <si>
    <t>Cargo (Rocket)</t>
  </si>
  <si>
    <t>Attempted Climb</t>
  </si>
  <si>
    <t>Buddy Climb Level</t>
  </si>
  <si>
    <t>Climb Time</t>
  </si>
  <si>
    <t>Autonomous Notes</t>
  </si>
  <si>
    <t>Combat Defense Notes</t>
  </si>
  <si>
    <t>General Notes?</t>
  </si>
  <si>
    <t>Event</t>
  </si>
  <si>
    <t>Max of Climb Level</t>
  </si>
  <si>
    <t>Base Data</t>
  </si>
  <si>
    <t>Computed Data</t>
  </si>
  <si>
    <t>Category Scores</t>
  </si>
  <si>
    <t>Overall</t>
  </si>
  <si>
    <t>Buddy Climb</t>
  </si>
  <si>
    <t>Reliability (Climb)</t>
  </si>
  <si>
    <t>Auto Hab</t>
  </si>
  <si>
    <t>Deployment Locations (Hatch)</t>
  </si>
  <si>
    <t>Combat Defense (Hatch)</t>
  </si>
  <si>
    <t>Auto Hatch</t>
  </si>
  <si>
    <t>Deployment Locations (Cargo)</t>
  </si>
  <si>
    <t>Combat Defense (Cargo)</t>
  </si>
  <si>
    <t>Auto Cargo</t>
  </si>
  <si>
    <t>Hab Score</t>
  </si>
  <si>
    <t>Hatch Score</t>
  </si>
  <si>
    <t>Cargo Score</t>
  </si>
  <si>
    <t>Defense score</t>
  </si>
  <si>
    <t>Offense Score</t>
  </si>
  <si>
    <t>Defense Score</t>
  </si>
  <si>
    <t>Weight</t>
  </si>
  <si>
    <t>Motor/ Gearbox</t>
  </si>
  <si>
    <t>Average of Hatches (Cargo Ship)</t>
  </si>
  <si>
    <t>Average of Hatches (Rocket)</t>
  </si>
  <si>
    <t>Average of Cargo (Cargo Ship)</t>
  </si>
  <si>
    <t>Average of Cargo (Rocket)</t>
  </si>
  <si>
    <t>Max of Buddy Climb Level</t>
  </si>
  <si>
    <t>Min of Climb Time</t>
  </si>
  <si>
    <t>Out of 10</t>
  </si>
  <si>
    <t>Row Labels</t>
  </si>
  <si>
    <t>Sum of Attempted Climb</t>
  </si>
  <si>
    <t>Hatch Locations</t>
  </si>
  <si>
    <t>Cargo Locations</t>
  </si>
  <si>
    <t>Climb Success/ Fail</t>
  </si>
  <si>
    <t xml:space="preserve"> </t>
  </si>
  <si>
    <t>P1</t>
  </si>
  <si>
    <t>P2</t>
  </si>
  <si>
    <t>lost hatch</t>
  </si>
  <si>
    <t>slow</t>
  </si>
  <si>
    <t>P3</t>
  </si>
  <si>
    <t>might be using a camera</t>
  </si>
  <si>
    <t>had trouble with cargo</t>
  </si>
  <si>
    <t>big delay</t>
  </si>
  <si>
    <t>P4</t>
  </si>
  <si>
    <t>P5</t>
  </si>
  <si>
    <t>just sort of twitched in front of the hab</t>
  </si>
  <si>
    <t>penalty</t>
  </si>
  <si>
    <t>quick+precise</t>
  </si>
  <si>
    <t>didn't move</t>
  </si>
  <si>
    <t>had hatch, didn't score</t>
  </si>
  <si>
    <t>didn't show</t>
  </si>
  <si>
    <t>cargo capability unclear, did third level easily</t>
  </si>
  <si>
    <t>went for defense after failing to score</t>
  </si>
  <si>
    <t>rammed 3218</t>
  </si>
  <si>
    <t>camera, scored hatch</t>
  </si>
  <si>
    <t>fast, does hatches+cargo</t>
  </si>
  <si>
    <t>tech problems</t>
  </si>
  <si>
    <t>don't do hatch</t>
  </si>
  <si>
    <t>pushing on 2427</t>
  </si>
  <si>
    <t>only moved forward</t>
  </si>
  <si>
    <t>got stuck looks like it broke</t>
  </si>
  <si>
    <t>movement problems</t>
  </si>
  <si>
    <t>only defense</t>
  </si>
  <si>
    <t>difficulty with cargo</t>
  </si>
  <si>
    <t>tried defense</t>
  </si>
  <si>
    <t>fast intake</t>
  </si>
  <si>
    <t>very slow turns</t>
  </si>
  <si>
    <t>only defended</t>
  </si>
  <si>
    <t>attempts ship cargo</t>
  </si>
  <si>
    <t>got pinned by their alliance</t>
  </si>
  <si>
    <t>got rammed</t>
  </si>
  <si>
    <t>did nothing</t>
  </si>
  <si>
    <t>dropped a hatch</t>
  </si>
  <si>
    <t>lost connection</t>
  </si>
  <si>
    <t>disabled0</t>
  </si>
  <si>
    <t>mostly played defense</t>
  </si>
  <si>
    <t>played a lot of defense</t>
  </si>
  <si>
    <t>seems to have control issues</t>
  </si>
  <si>
    <t>fell over in auto</t>
  </si>
  <si>
    <t>fell over</t>
  </si>
  <si>
    <t>stuck on level2</t>
  </si>
  <si>
    <t>tried to help 6959, got stuck</t>
  </si>
  <si>
    <t>died</t>
  </si>
  <si>
    <t>multiple fouls</t>
  </si>
  <si>
    <t>didn't move for most of rounf</t>
  </si>
  <si>
    <t>could do level 3 with enough time</t>
  </si>
  <si>
    <t>only exists for defense</t>
  </si>
  <si>
    <t>something snapped, didn't work after that</t>
  </si>
  <si>
    <t>got stuck on cargo</t>
  </si>
  <si>
    <t>parked</t>
  </si>
  <si>
    <t>stopped moving</t>
  </si>
  <si>
    <t>didn't move for last minute</t>
  </si>
  <si>
    <t>dropped several hatches</t>
  </si>
  <si>
    <t>broke down immediately</t>
  </si>
  <si>
    <t>fell from level 2</t>
  </si>
  <si>
    <t>fast and precise, good driving</t>
  </si>
  <si>
    <t>indecisive</t>
  </si>
  <si>
    <t>blocked blue</t>
  </si>
  <si>
    <t>seizures, no functions, bad communication</t>
  </si>
  <si>
    <t>cargo intake didn't work</t>
  </si>
  <si>
    <t>disconnected</t>
  </si>
  <si>
    <t>did some defense</t>
  </si>
  <si>
    <t>control issues, barely moved</t>
  </si>
  <si>
    <t>not great at hatches; slow</t>
  </si>
  <si>
    <t>cargo notes using camera</t>
  </si>
  <si>
    <t>very good climber; no cargo?; directionless driving</t>
  </si>
  <si>
    <t>1 hatch sandstorm</t>
  </si>
  <si>
    <t>not good defense</t>
  </si>
  <si>
    <t>Sum of Climb Success/ Fail</t>
  </si>
  <si>
    <t>good ship bot</t>
  </si>
  <si>
    <t>decent, could be better</t>
  </si>
  <si>
    <t>disabld</t>
  </si>
  <si>
    <t>pins a lot (potential fouls)</t>
  </si>
  <si>
    <t>lost communication for most of the matcn</t>
  </si>
  <si>
    <t>pushed skunkworks onto level 3</t>
  </si>
  <si>
    <t>got stuck, pushed onto 3 by3681</t>
  </si>
  <si>
    <t>trouble with hatches</t>
  </si>
  <si>
    <t>has ramp, unclear if it actually works</t>
  </si>
  <si>
    <t>could manipulate but not place</t>
  </si>
  <si>
    <t>swaying</t>
  </si>
  <si>
    <t>1 hatch</t>
  </si>
  <si>
    <t>problems grabbing hatches</t>
  </si>
  <si>
    <t>disabled</t>
  </si>
  <si>
    <t>not defense</t>
  </si>
  <si>
    <t>got stuck but managed to get unstuck</t>
  </si>
  <si>
    <t>Difficulty with hatch intake</t>
  </si>
  <si>
    <t>slow with hatches</t>
  </si>
  <si>
    <t>only cargo ship</t>
  </si>
  <si>
    <t>disabled, but reconnected</t>
  </si>
  <si>
    <t>defense</t>
  </si>
  <si>
    <t>pushed around</t>
  </si>
  <si>
    <t>very close; ran out of time</t>
  </si>
  <si>
    <t>Fast with hatches</t>
  </si>
  <si>
    <t>Defense bot; started on first level; drive base</t>
  </si>
  <si>
    <t>Dropped cargo; fell :(</t>
  </si>
  <si>
    <t>No show</t>
  </si>
  <si>
    <t>(blank)</t>
  </si>
  <si>
    <t>broken intake</t>
  </si>
  <si>
    <t>robot communication problems</t>
  </si>
  <si>
    <t>seems good at hatches</t>
  </si>
  <si>
    <t>struggles at feeder station</t>
  </si>
  <si>
    <t>fairly good defense</t>
  </si>
  <si>
    <t>jerky</t>
  </si>
  <si>
    <t>wasted time, sat by feeder station</t>
  </si>
  <si>
    <t>not on field</t>
  </si>
  <si>
    <t>defended</t>
  </si>
  <si>
    <t>good all-round</t>
  </si>
  <si>
    <t>defense bot</t>
  </si>
  <si>
    <t>decent defense</t>
  </si>
  <si>
    <t>good cargo defense</t>
  </si>
  <si>
    <t>sketchy hatch intake</t>
  </si>
  <si>
    <t>tried level 3, ended at 1</t>
  </si>
  <si>
    <t>problms connecting</t>
  </si>
  <si>
    <t>12-</t>
  </si>
  <si>
    <t>immobile for most of match</t>
  </si>
  <si>
    <t>did some, not very good</t>
  </si>
  <si>
    <t>some trouble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</si>
</sst>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 x14ac:knownFonts="1">
    <font>
      <sz val="11"/>
      <color theme="1"/>
      <name val="Calibri"/>
      <family val="2"/>
      <scheme val="minor"/>
    </font>
    <font>
      <sz val="11"/>
      <color theme="1"/>
      <name val="Calibri"/>
      <family val="2"/>
      <scheme val="minor"/>
    </font>
    <font>
      <sz val="11"/>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sz val="11"/>
      <color rgb="FF9C0006"/>
      <name val="Calibri"/>
      <family val="2"/>
      <scheme val="minor"/>
    </font>
    <font>
      <sz val="11"/>
      <color rgb="FF006100"/>
      <name val="Calibri"/>
      <family val="2"/>
      <scheme val="minor"/>
    </font>
  </fonts>
  <fills count="6">
    <fill>
      <patternFill patternType="none"/>
    </fill>
    <fill>
      <patternFill patternType="gray125"/>
    </fill>
    <fill>
      <patternFill patternType="solid">
        <fgColor rgb="FF00B0F0"/>
        <bgColor indexed="64"/>
      </patternFill>
    </fill>
    <fill>
      <patternFill patternType="solid">
        <fgColor rgb="FFFFC7CE"/>
      </patternFill>
    </fill>
    <fill>
      <patternFill patternType="solid">
        <fgColor theme="0" tint="-0.14996795556505021"/>
        <bgColor indexed="64"/>
      </patternFill>
    </fill>
    <fill>
      <patternFill patternType="solid">
        <fgColor rgb="FFC6EFCE"/>
      </patternFill>
    </fill>
  </fills>
  <borders count="7">
    <border>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top/>
      <bottom/>
      <diagonal/>
    </border>
  </borders>
  <cellStyleXfs count="4">
    <xf numFmtId="0" fontId="0" fillId="0" borderId="0"/>
    <xf numFmtId="9" fontId="1" fillId="0" borderId="0" applyFont="0" applyFill="0" applyBorder="0" applyAlignment="0" applyProtection="0"/>
    <xf numFmtId="0" fontId="7" fillId="3" borderId="0" applyNumberFormat="0" applyBorder="0" applyAlignment="0" applyProtection="0"/>
    <xf numFmtId="0" fontId="8" fillId="5" borderId="0" applyNumberFormat="0" applyBorder="0" applyAlignment="0" applyProtection="0"/>
  </cellStyleXfs>
  <cellXfs count="37">
    <xf numFmtId="0" fontId="0" fillId="0" borderId="0" xfId="0"/>
    <xf numFmtId="0" fontId="0" fillId="0" borderId="0" xfId="0" applyAlignment="1">
      <alignment horizontal="left"/>
    </xf>
    <xf numFmtId="0" fontId="0" fillId="0" borderId="0" xfId="0" applyNumberFormat="1" applyAlignment="1">
      <alignment horizontal="left"/>
    </xf>
    <xf numFmtId="2" fontId="0" fillId="0" borderId="0" xfId="0" applyNumberFormat="1" applyAlignment="1">
      <alignment horizontal="left"/>
    </xf>
    <xf numFmtId="0" fontId="2" fillId="0" borderId="0" xfId="0" applyFont="1" applyAlignment="1">
      <alignment horizontal="left"/>
    </xf>
    <xf numFmtId="0" fontId="0" fillId="0" borderId="0" xfId="0" applyAlignment="1">
      <alignment vertical="top" textRotation="90" shrinkToFit="1"/>
    </xf>
    <xf numFmtId="0" fontId="0" fillId="0" borderId="1" xfId="0" applyBorder="1" applyAlignment="1">
      <alignment vertical="top" textRotation="90" shrinkToFit="1"/>
    </xf>
    <xf numFmtId="0" fontId="0" fillId="0" borderId="1" xfId="0" applyBorder="1"/>
    <xf numFmtId="0" fontId="0" fillId="0" borderId="5" xfId="0" applyBorder="1" applyAlignment="1">
      <alignment vertical="top" textRotation="90" shrinkToFit="1"/>
    </xf>
    <xf numFmtId="0" fontId="0" fillId="0" borderId="5" xfId="0" applyBorder="1"/>
    <xf numFmtId="9" fontId="0" fillId="0" borderId="5" xfId="1" applyFont="1" applyBorder="1"/>
    <xf numFmtId="0" fontId="0" fillId="0" borderId="6" xfId="0" applyBorder="1" applyAlignment="1">
      <alignment vertical="top" textRotation="90" shrinkToFit="1"/>
    </xf>
    <xf numFmtId="0" fontId="0" fillId="0" borderId="6" xfId="0" applyBorder="1"/>
    <xf numFmtId="9" fontId="0" fillId="0" borderId="6" xfId="1" applyFont="1" applyBorder="1"/>
    <xf numFmtId="0" fontId="0" fillId="0" borderId="4" xfId="0" applyBorder="1" applyAlignment="1">
      <alignment horizontal="center"/>
    </xf>
    <xf numFmtId="0" fontId="0" fillId="0" borderId="0" xfId="0" applyAlignment="1">
      <alignment vertical="top" wrapText="1"/>
    </xf>
    <xf numFmtId="0" fontId="0" fillId="0" borderId="1" xfId="0" applyBorder="1" applyAlignment="1">
      <alignment horizontal="left"/>
    </xf>
    <xf numFmtId="0" fontId="0" fillId="0" borderId="0" xfId="0" applyAlignment="1">
      <alignment horizontal="center"/>
    </xf>
    <xf numFmtId="0" fontId="0" fillId="0" borderId="0" xfId="0" pivotButton="1"/>
    <xf numFmtId="0" fontId="0" fillId="0" borderId="0" xfId="0" applyAlignment="1">
      <alignment vertical="top"/>
    </xf>
    <xf numFmtId="0" fontId="0" fillId="0" borderId="0" xfId="0" quotePrefix="1" applyNumberFormat="1"/>
    <xf numFmtId="0" fontId="2" fillId="0" borderId="0" xfId="0" applyFont="1" applyAlignment="1">
      <alignment horizontal="left" vertical="top" wrapText="1"/>
    </xf>
    <xf numFmtId="0" fontId="7" fillId="3" borderId="0" xfId="2"/>
    <xf numFmtId="0" fontId="0" fillId="4" borderId="0" xfId="0" applyFill="1"/>
    <xf numFmtId="0" fontId="2" fillId="0" borderId="0" xfId="0" quotePrefix="1" applyFont="1" applyAlignment="1">
      <alignment horizontal="left"/>
    </xf>
    <xf numFmtId="0" fontId="7" fillId="3" borderId="1" xfId="2" applyBorder="1" applyAlignment="1">
      <alignment horizontal="left"/>
    </xf>
    <xf numFmtId="0" fontId="7" fillId="3" borderId="1" xfId="2" applyBorder="1"/>
    <xf numFmtId="9" fontId="7" fillId="3" borderId="6" xfId="2" applyNumberFormat="1" applyBorder="1"/>
    <xf numFmtId="9" fontId="7" fillId="3" borderId="5" xfId="2" applyNumberFormat="1" applyBorder="1"/>
    <xf numFmtId="0" fontId="0" fillId="0" borderId="0" xfId="0"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1" xfId="0" applyBorder="1" applyAlignment="1">
      <alignment horizontal="center"/>
    </xf>
    <xf numFmtId="0" fontId="8" fillId="5" borderId="0" xfId="3" applyAlignment="1">
      <alignment horizontal="left"/>
    </xf>
  </cellXfs>
  <cellStyles count="4">
    <cellStyle name="Bad" xfId="2" builtinId="27"/>
    <cellStyle name="Good" xfId="3" builtinId="26"/>
    <cellStyle name="Normal" xfId="0" builtinId="0"/>
    <cellStyle name="Percent" xfId="1" builtinId="5"/>
  </cellStyles>
  <dxfs count="46">
    <dxf>
      <alignment horizontal="general" vertical="top" textRotation="0" wrapText="1" indent="0" justifyLastLine="0" shrinkToFit="0" readingOrder="0"/>
    </dxf>
    <dxf>
      <alignment vertical="top"/>
    </dxf>
    <dxf>
      <alignment wrapText="1"/>
    </dxf>
    <dxf>
      <alignment vertical="top"/>
    </dxf>
    <dxf>
      <alignment wrapText="1"/>
    </dxf>
    <dxf>
      <numFmt numFmtId="2" formatCode="0.00"/>
    </dxf>
    <dxf>
      <alignment horizontal="left"/>
    </dxf>
    <dxf>
      <font>
        <strike val="0"/>
        <outline val="0"/>
        <shadow val="0"/>
        <u val="none"/>
        <vertAlign val="baseline"/>
        <sz val="11"/>
        <color auto="1"/>
        <name val="Calibri"/>
        <family val="2"/>
        <scheme val="minor"/>
      </font>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left" vertical="bottom" textRotation="0" wrapText="0" indent="0" justifyLastLine="0" shrinkToFit="0" readingOrder="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left"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ill>
        <patternFill>
          <bgColor theme="0" tint="-0.14996795556505021"/>
        </patternFill>
      </fill>
    </dxf>
    <dxf>
      <fill>
        <patternFill>
          <bgColor rgb="FF00B0F0"/>
        </patternFill>
      </fill>
    </dxf>
    <dxf>
      <fill>
        <patternFill>
          <bgColor theme="0" tint="-0.14996795556505021"/>
        </patternFill>
      </fill>
    </dxf>
    <dxf>
      <fill>
        <patternFill>
          <bgColor rgb="FFFF7575"/>
        </patternFill>
      </fill>
    </dxf>
  </dxfs>
  <tableStyles count="2" defaultTableStyle="TableStyleMedium2" defaultPivotStyle="PivotStyleLight16">
    <tableStyle name="Robototes" pivot="0" count="2" xr9:uid="{00000000-0011-0000-FFFF-FFFF00000000}">
      <tableStyleElement type="headerRow" dxfId="45"/>
      <tableStyleElement type="firstRowStripe" dxfId="44"/>
    </tableStyle>
    <tableStyle name="Robototes 2" pivot="0" count="2" xr9:uid="{53CE0BC7-4814-416C-A969-F491F9872869}">
      <tableStyleElement type="headerRow" dxfId="43"/>
      <tableStyleElement type="firstRowStripe" dxfId="42"/>
    </tableStyle>
  </tableStyles>
  <colors>
    <mruColors>
      <color rgb="FFFF7575"/>
      <color rgb="FF990033"/>
      <color rgb="FFCC0000"/>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10/relationships/person" Target="persons/person.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0</xdr:row>
      <xdr:rowOff>137160</xdr:rowOff>
    </xdr:from>
    <xdr:to>
      <xdr:col>15</xdr:col>
      <xdr:colOff>1478279</xdr:colOff>
      <xdr:row>21</xdr:row>
      <xdr:rowOff>185961</xdr:rowOff>
    </xdr:to>
    <mc:AlternateContent xmlns:mc="http://schemas.openxmlformats.org/markup-compatibility/2006" xmlns:a14="http://schemas.microsoft.com/office/drawing/2010/main">
      <mc:Choice Requires="a14">
        <xdr:graphicFrame macro="">
          <xdr:nvGraphicFramePr>
            <xdr:cNvPr id="3" name="Team #">
              <a:extLst>
                <a:ext uri="{FF2B5EF4-FFF2-40B4-BE49-F238E27FC236}">
                  <a16:creationId xmlns:a16="http://schemas.microsoft.com/office/drawing/2014/main" id="{71E3FD97-9C5E-4A38-8138-80E727DF2F8D}"/>
                </a:ext>
              </a:extLst>
            </xdr:cNvPr>
            <xdr:cNvGraphicFramePr/>
          </xdr:nvGraphicFramePr>
          <xdr:xfrm>
            <a:off x="0" y="0"/>
            <a:ext cx="0" cy="0"/>
          </xdr:xfrm>
          <a:graphic>
            <a:graphicData uri="http://schemas.microsoft.com/office/drawing/2010/slicer">
              <sle:slicer xmlns:sle="http://schemas.microsoft.com/office/drawing/2010/slicer" name="Team #"/>
            </a:graphicData>
          </a:graphic>
        </xdr:graphicFrame>
      </mc:Choice>
      <mc:Fallback xmlns="">
        <xdr:sp macro="" textlink="">
          <xdr:nvSpPr>
            <xdr:cNvPr id="0" name=""/>
            <xdr:cNvSpPr>
              <a:spLocks noTextEdit="1"/>
            </xdr:cNvSpPr>
          </xdr:nvSpPr>
          <xdr:spPr>
            <a:xfrm>
              <a:off x="9443936" y="137160"/>
              <a:ext cx="1875492" cy="432897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person displayName="Eng, David D (Student)" id="{3915AAC4-8C12-4197-BDC1-548ABBA47DCF}" userId="Eng, David D (Student)" providerId="None"/>
  <person displayName="Chenier, Brielle A (Student)" id="{B2758A61-7548-4798-92FF-617AF935E9BB}" userId="S::s-chenierb@bsd405.org::96021455-ec8f-4e00-9091-27ba4d1fe058"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m, Evan Keola (Student)" refreshedDate="43534.427232870374" createdVersion="6" refreshedVersion="6" minRefreshableVersion="3" recordCount="477" xr:uid="{00000000-000A-0000-FFFF-FFFF27000000}">
  <cacheSource type="worksheet">
    <worksheetSource name="Comp"/>
  </cacheSource>
  <cacheFields count="14">
    <cacheField name="Match #" numFmtId="0">
      <sharedItems containsBlank="1" containsMixedTypes="1" containsNumber="1" containsInteger="1" minValue="1" maxValue="76"/>
    </cacheField>
    <cacheField name="Team #" numFmtId="0">
      <sharedItems containsString="0" containsBlank="1" containsNumber="1" containsInteger="1" minValue="254" maxValue="7461" count="45">
        <n v="4681"/>
        <n v="2906"/>
        <n v="4060"/>
        <n v="2976"/>
        <n v="3588"/>
        <n v="5588"/>
        <n v="5937"/>
        <n v="3574"/>
        <n v="3393"/>
        <n v="1258"/>
        <n v="2907"/>
        <n v="4131"/>
        <n v="5827"/>
        <n v="6350"/>
        <n v="948"/>
        <n v="3681"/>
        <n v="2412"/>
        <n v="2929"/>
        <n v="2097"/>
        <n v="2046"/>
        <n v="3218"/>
        <n v="4915"/>
        <n v="1983"/>
        <n v="3237"/>
        <n v="7461"/>
        <n v="5450"/>
        <n v="3684"/>
        <n v="6959"/>
        <n v="2557"/>
        <n v="4918"/>
        <n v="4205"/>
        <n v="2927"/>
        <n v="488"/>
        <n v="1899"/>
        <n v="1294"/>
        <n v="4450"/>
        <n v="568"/>
        <n v="6503"/>
        <m/>
        <n v="1234" u="1"/>
        <n v="254" u="1"/>
        <n v="5803" u="1"/>
        <n v="360" u="1"/>
        <n v="1778" u="1"/>
        <n v="949" u="1"/>
      </sharedItems>
    </cacheField>
    <cacheField name="Hatches (Cargo Ship)" numFmtId="0">
      <sharedItems containsString="0" containsBlank="1" containsNumber="1" containsInteger="1" minValue="0" maxValue="6"/>
    </cacheField>
    <cacheField name="Hatches (Rocket)" numFmtId="0">
      <sharedItems containsString="0" containsBlank="1" containsNumber="1" containsInteger="1" minValue="0" maxValue="6"/>
    </cacheField>
    <cacheField name="Cargo (Cargo Ship)" numFmtId="0">
      <sharedItems containsString="0" containsBlank="1" containsNumber="1" containsInteger="1" minValue="0" maxValue="7"/>
    </cacheField>
    <cacheField name="Cargo (Rocket)" numFmtId="0">
      <sharedItems containsString="0" containsBlank="1" containsNumber="1" containsInteger="1" minValue="0" maxValue="6"/>
    </cacheField>
    <cacheField name="Climb Level" numFmtId="0">
      <sharedItems containsString="0" containsBlank="1" containsNumber="1" containsInteger="1" minValue="0" maxValue="3"/>
    </cacheField>
    <cacheField name="Attempted Climb" numFmtId="0">
      <sharedItems containsString="0" containsBlank="1" containsNumber="1" containsInteger="1" minValue="0" maxValue="1"/>
    </cacheField>
    <cacheField name="Climb Success/ Fail" numFmtId="0">
      <sharedItems containsString="0" containsBlank="1" containsNumber="1" containsInteger="1" minValue="0" maxValue="1"/>
    </cacheField>
    <cacheField name="Buddy Climb Level" numFmtId="0">
      <sharedItems containsString="0" containsBlank="1" containsNumber="1" containsInteger="1" minValue="0" maxValue="10"/>
    </cacheField>
    <cacheField name="Climb Time" numFmtId="0">
      <sharedItems containsString="0" containsBlank="1" containsNumber="1" containsInteger="1" minValue="0" maxValue="129"/>
    </cacheField>
    <cacheField name="Autonomous Notes" numFmtId="0">
      <sharedItems containsBlank="1"/>
    </cacheField>
    <cacheField name="Combat Defense Notes" numFmtId="0">
      <sharedItems containsBlank="1"/>
    </cacheField>
    <cacheField name="General Notes?" numFmtId="0">
      <sharedItems containsBlank="1"/>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7">
  <r>
    <n v="1"/>
    <x v="0"/>
    <n v="2"/>
    <n v="0"/>
    <n v="0"/>
    <n v="0"/>
    <n v="1"/>
    <n v="1"/>
    <n v="1"/>
    <n v="0"/>
    <n v="2"/>
    <s v="didn't move"/>
    <m/>
    <m/>
  </r>
  <r>
    <m/>
    <x v="1"/>
    <n v="0"/>
    <n v="0"/>
    <n v="0"/>
    <n v="0"/>
    <n v="1"/>
    <n v="1"/>
    <n v="1"/>
    <n v="0"/>
    <n v="1"/>
    <m/>
    <m/>
    <m/>
  </r>
  <r>
    <m/>
    <x v="2"/>
    <n v="0"/>
    <n v="0"/>
    <n v="0"/>
    <n v="0"/>
    <n v="1"/>
    <n v="1"/>
    <n v="1"/>
    <n v="0"/>
    <n v="1"/>
    <m/>
    <m/>
    <s v="penalty"/>
  </r>
  <r>
    <m/>
    <x v="3"/>
    <n v="0"/>
    <n v="1"/>
    <n v="3"/>
    <n v="0"/>
    <n v="1"/>
    <n v="1"/>
    <n v="1"/>
    <n v="0"/>
    <n v="1"/>
    <m/>
    <m/>
    <s v="quick+precise"/>
  </r>
  <r>
    <m/>
    <x v="4"/>
    <n v="0"/>
    <n v="1"/>
    <n v="1"/>
    <n v="0"/>
    <n v="1"/>
    <n v="1"/>
    <n v="1"/>
    <n v="0"/>
    <n v="1"/>
    <m/>
    <m/>
    <m/>
  </r>
  <r>
    <m/>
    <x v="5"/>
    <n v="0"/>
    <n v="3"/>
    <n v="0"/>
    <n v="0"/>
    <n v="1"/>
    <n v="1"/>
    <n v="1"/>
    <n v="0"/>
    <n v="1"/>
    <m/>
    <m/>
    <m/>
  </r>
  <r>
    <n v="2"/>
    <x v="6"/>
    <n v="1"/>
    <n v="0"/>
    <n v="1"/>
    <n v="0"/>
    <n v="2"/>
    <n v="1"/>
    <n v="1"/>
    <n v="0"/>
    <n v="2"/>
    <m/>
    <m/>
    <m/>
  </r>
  <r>
    <m/>
    <x v="7"/>
    <n v="2"/>
    <n v="0"/>
    <n v="0"/>
    <n v="0"/>
    <n v="1"/>
    <n v="1"/>
    <n v="1"/>
    <n v="0"/>
    <n v="1"/>
    <m/>
    <m/>
    <m/>
  </r>
  <r>
    <m/>
    <x v="8"/>
    <n v="0"/>
    <n v="0"/>
    <n v="0"/>
    <n v="0"/>
    <n v="1"/>
    <n v="1"/>
    <n v="1"/>
    <n v="0"/>
    <n v="1"/>
    <m/>
    <m/>
    <m/>
  </r>
  <r>
    <m/>
    <x v="9"/>
    <n v="0"/>
    <n v="3"/>
    <n v="0"/>
    <n v="0"/>
    <n v="1"/>
    <n v="1"/>
    <n v="1"/>
    <n v="0"/>
    <n v="10"/>
    <m/>
    <m/>
    <m/>
  </r>
  <r>
    <m/>
    <x v="10"/>
    <n v="0"/>
    <n v="0"/>
    <n v="0"/>
    <n v="0"/>
    <n v="1"/>
    <n v="1"/>
    <n v="1"/>
    <n v="0"/>
    <n v="1"/>
    <m/>
    <m/>
    <m/>
  </r>
  <r>
    <m/>
    <x v="11"/>
    <n v="2"/>
    <n v="2"/>
    <n v="2"/>
    <n v="0"/>
    <n v="1"/>
    <n v="1"/>
    <n v="1"/>
    <n v="0"/>
    <n v="1"/>
    <m/>
    <m/>
    <m/>
  </r>
  <r>
    <n v="3"/>
    <x v="12"/>
    <n v="3"/>
    <n v="2"/>
    <n v="0"/>
    <n v="0"/>
    <n v="3"/>
    <n v="1"/>
    <n v="1"/>
    <n v="0"/>
    <n v="2"/>
    <m/>
    <m/>
    <s v="cargo capability unclear, did third level easily"/>
  </r>
  <r>
    <m/>
    <x v="13"/>
    <n v="0"/>
    <n v="0"/>
    <n v="0"/>
    <n v="0"/>
    <n v="0"/>
    <n v="0"/>
    <n v="0"/>
    <n v="0"/>
    <n v="120"/>
    <m/>
    <m/>
    <s v="didn't move"/>
  </r>
  <r>
    <m/>
    <x v="14"/>
    <n v="1"/>
    <n v="0"/>
    <n v="4"/>
    <n v="0"/>
    <n v="0"/>
    <n v="0"/>
    <n v="0"/>
    <n v="0"/>
    <n v="120"/>
    <m/>
    <m/>
    <m/>
  </r>
  <r>
    <m/>
    <x v="15"/>
    <n v="0"/>
    <n v="0"/>
    <n v="0"/>
    <n v="0"/>
    <n v="0"/>
    <n v="0"/>
    <n v="0"/>
    <n v="0"/>
    <n v="120"/>
    <m/>
    <m/>
    <s v="didn't show"/>
  </r>
  <r>
    <m/>
    <x v="16"/>
    <n v="1"/>
    <n v="0"/>
    <n v="0"/>
    <n v="0"/>
    <n v="1"/>
    <n v="1"/>
    <n v="1"/>
    <n v="0"/>
    <n v="1"/>
    <s v="had hatch, didn't score"/>
    <m/>
    <m/>
  </r>
  <r>
    <m/>
    <x v="17"/>
    <n v="0"/>
    <n v="0"/>
    <n v="0"/>
    <n v="0"/>
    <n v="0"/>
    <n v="0"/>
    <n v="0"/>
    <n v="0"/>
    <n v="120"/>
    <m/>
    <m/>
    <m/>
  </r>
  <r>
    <n v="4"/>
    <x v="18"/>
    <n v="0"/>
    <n v="0"/>
    <n v="0"/>
    <n v="0"/>
    <n v="0"/>
    <n v="0"/>
    <n v="0"/>
    <n v="0"/>
    <n v="120"/>
    <m/>
    <m/>
    <m/>
  </r>
  <r>
    <m/>
    <x v="19"/>
    <n v="0"/>
    <n v="4"/>
    <n v="3"/>
    <n v="0"/>
    <n v="0"/>
    <n v="0"/>
    <n v="0"/>
    <n v="0"/>
    <n v="120"/>
    <s v="camera, scored hatch"/>
    <m/>
    <s v="fast, does hatches+cargo"/>
  </r>
  <r>
    <m/>
    <x v="20"/>
    <n v="0"/>
    <n v="0"/>
    <n v="0"/>
    <n v="0"/>
    <n v="0"/>
    <n v="0"/>
    <n v="0"/>
    <n v="0"/>
    <n v="120"/>
    <m/>
    <m/>
    <s v="went for defense after failing to score"/>
  </r>
  <r>
    <m/>
    <x v="21"/>
    <n v="0"/>
    <n v="0"/>
    <n v="0"/>
    <n v="0"/>
    <n v="0"/>
    <n v="0"/>
    <n v="0"/>
    <n v="0"/>
    <n v="120"/>
    <m/>
    <m/>
    <s v="rammed 3218"/>
  </r>
  <r>
    <m/>
    <x v="22"/>
    <n v="2"/>
    <n v="0"/>
    <n v="0"/>
    <n v="0"/>
    <n v="0"/>
    <n v="0"/>
    <n v="0"/>
    <n v="0"/>
    <n v="120"/>
    <m/>
    <m/>
    <m/>
  </r>
  <r>
    <m/>
    <x v="23"/>
    <n v="0"/>
    <n v="0"/>
    <n v="0"/>
    <n v="0"/>
    <n v="0"/>
    <n v="0"/>
    <n v="0"/>
    <n v="0"/>
    <n v="120"/>
    <m/>
    <m/>
    <s v="didn't show"/>
  </r>
  <r>
    <n v="5"/>
    <x v="24"/>
    <n v="0"/>
    <n v="0"/>
    <n v="0"/>
    <n v="0"/>
    <n v="0"/>
    <n v="0"/>
    <n v="0"/>
    <n v="0"/>
    <n v="120"/>
    <m/>
    <m/>
    <s v="didn't show"/>
  </r>
  <r>
    <m/>
    <x v="25"/>
    <n v="0"/>
    <n v="0"/>
    <n v="6"/>
    <n v="0"/>
    <n v="1"/>
    <n v="1"/>
    <n v="1"/>
    <n v="0"/>
    <n v="14"/>
    <m/>
    <m/>
    <m/>
  </r>
  <r>
    <m/>
    <x v="26"/>
    <n v="0"/>
    <n v="1"/>
    <n v="0"/>
    <n v="0"/>
    <n v="1"/>
    <n v="1"/>
    <n v="1"/>
    <n v="0"/>
    <n v="2"/>
    <m/>
    <m/>
    <m/>
  </r>
  <r>
    <m/>
    <x v="27"/>
    <n v="0"/>
    <n v="0"/>
    <n v="0"/>
    <n v="0"/>
    <n v="1"/>
    <n v="1"/>
    <n v="1"/>
    <n v="0"/>
    <n v="5"/>
    <s v="tech problems"/>
    <m/>
    <m/>
  </r>
  <r>
    <m/>
    <x v="28"/>
    <n v="1"/>
    <n v="0"/>
    <n v="1"/>
    <n v="0"/>
    <n v="1"/>
    <n v="1"/>
    <n v="1"/>
    <n v="0"/>
    <n v="2"/>
    <m/>
    <m/>
    <m/>
  </r>
  <r>
    <m/>
    <x v="29"/>
    <n v="2"/>
    <n v="0"/>
    <n v="1"/>
    <n v="0"/>
    <n v="1"/>
    <n v="1"/>
    <n v="1"/>
    <n v="0"/>
    <n v="2"/>
    <m/>
    <m/>
    <m/>
  </r>
  <r>
    <n v="6"/>
    <x v="30"/>
    <n v="0"/>
    <n v="0"/>
    <n v="2"/>
    <n v="0"/>
    <n v="1"/>
    <n v="1"/>
    <n v="1"/>
    <n v="0"/>
    <n v="1"/>
    <m/>
    <m/>
    <m/>
  </r>
  <r>
    <m/>
    <x v="31"/>
    <n v="0"/>
    <n v="0"/>
    <n v="0"/>
    <n v="0"/>
    <n v="0"/>
    <n v="0"/>
    <n v="0"/>
    <n v="0"/>
    <n v="120"/>
    <s v="only moved forward"/>
    <m/>
    <s v="got stuck looks like it broke"/>
  </r>
  <r>
    <m/>
    <x v="32"/>
    <n v="0"/>
    <n v="0"/>
    <n v="0"/>
    <n v="0"/>
    <n v="0"/>
    <n v="0"/>
    <n v="0"/>
    <n v="0"/>
    <n v="120"/>
    <m/>
    <m/>
    <m/>
  </r>
  <r>
    <m/>
    <x v="33"/>
    <n v="0"/>
    <n v="0"/>
    <n v="3"/>
    <n v="0"/>
    <n v="1"/>
    <n v="1"/>
    <n v="1"/>
    <n v="0"/>
    <n v="2"/>
    <m/>
    <m/>
    <m/>
  </r>
  <r>
    <m/>
    <x v="34"/>
    <n v="0"/>
    <n v="0"/>
    <n v="1"/>
    <n v="0"/>
    <n v="1"/>
    <n v="1"/>
    <n v="1"/>
    <n v="0"/>
    <n v="2"/>
    <m/>
    <s v="pushing on 2427"/>
    <m/>
  </r>
  <r>
    <m/>
    <x v="35"/>
    <n v="0"/>
    <n v="0"/>
    <n v="2"/>
    <n v="0"/>
    <n v="1"/>
    <n v="1"/>
    <n v="1"/>
    <n v="0"/>
    <n v="1"/>
    <m/>
    <m/>
    <s v="don't do hatch"/>
  </r>
  <r>
    <n v="7"/>
    <x v="12"/>
    <n v="0"/>
    <n v="2"/>
    <n v="0"/>
    <n v="0"/>
    <n v="1"/>
    <n v="1"/>
    <n v="1"/>
    <n v="0"/>
    <n v="10"/>
    <m/>
    <m/>
    <m/>
  </r>
  <r>
    <m/>
    <x v="15"/>
    <n v="0"/>
    <n v="1"/>
    <n v="0"/>
    <n v="0"/>
    <n v="0"/>
    <n v="0"/>
    <n v="0"/>
    <n v="0"/>
    <n v="120"/>
    <s v="movement problems"/>
    <m/>
    <m/>
  </r>
  <r>
    <m/>
    <x v="36"/>
    <n v="0"/>
    <n v="0"/>
    <n v="0"/>
    <n v="0"/>
    <n v="0"/>
    <n v="0"/>
    <n v="0"/>
    <n v="0"/>
    <n v="120"/>
    <m/>
    <m/>
    <m/>
  </r>
  <r>
    <m/>
    <x v="37"/>
    <n v="0"/>
    <n v="0"/>
    <n v="0"/>
    <n v="0"/>
    <n v="0"/>
    <n v="0"/>
    <n v="0"/>
    <n v="0"/>
    <n v="120"/>
    <m/>
    <m/>
    <s v="only defense"/>
  </r>
  <r>
    <m/>
    <x v="4"/>
    <n v="0"/>
    <n v="2"/>
    <n v="2"/>
    <n v="0"/>
    <n v="1"/>
    <n v="1"/>
    <n v="1"/>
    <m/>
    <n v="5"/>
    <m/>
    <m/>
    <m/>
  </r>
  <r>
    <m/>
    <x v="6"/>
    <n v="0"/>
    <n v="0"/>
    <n v="0"/>
    <n v="0"/>
    <n v="2"/>
    <n v="1"/>
    <n v="1"/>
    <n v="0"/>
    <n v="10"/>
    <m/>
    <m/>
    <m/>
  </r>
  <r>
    <n v="8"/>
    <x v="17"/>
    <n v="0"/>
    <n v="0"/>
    <n v="0"/>
    <n v="0"/>
    <n v="1"/>
    <n v="1"/>
    <n v="1"/>
    <n v="0"/>
    <n v="10"/>
    <m/>
    <s v="tried defense"/>
    <m/>
  </r>
  <r>
    <m/>
    <x v="28"/>
    <n v="0"/>
    <n v="1"/>
    <n v="0"/>
    <n v="0"/>
    <n v="1"/>
    <n v="1"/>
    <n v="1"/>
    <n v="0"/>
    <n v="2"/>
    <m/>
    <m/>
    <m/>
  </r>
  <r>
    <m/>
    <x v="1"/>
    <n v="0"/>
    <n v="0"/>
    <n v="0"/>
    <n v="0"/>
    <n v="0"/>
    <n v="0"/>
    <n v="0"/>
    <n v="0"/>
    <n v="120"/>
    <m/>
    <m/>
    <m/>
  </r>
  <r>
    <m/>
    <x v="20"/>
    <n v="0"/>
    <n v="0"/>
    <n v="3"/>
    <n v="0"/>
    <n v="1"/>
    <n v="1"/>
    <n v="1"/>
    <n v="0"/>
    <n v="1"/>
    <m/>
    <m/>
    <s v="difficulty with cargo"/>
  </r>
  <r>
    <m/>
    <x v="8"/>
    <n v="0"/>
    <n v="1"/>
    <n v="0"/>
    <n v="0"/>
    <n v="1"/>
    <n v="1"/>
    <n v="1"/>
    <n v="0"/>
    <n v="2"/>
    <m/>
    <m/>
    <m/>
  </r>
  <r>
    <m/>
    <x v="23"/>
    <n v="0"/>
    <n v="0"/>
    <n v="0"/>
    <n v="0"/>
    <n v="0"/>
    <n v="0"/>
    <n v="0"/>
    <n v="0"/>
    <n v="120"/>
    <m/>
    <m/>
    <m/>
  </r>
  <r>
    <n v="9"/>
    <x v="33"/>
    <n v="1"/>
    <n v="1"/>
    <n v="2"/>
    <n v="0"/>
    <n v="1"/>
    <n v="1"/>
    <n v="1"/>
    <n v="0"/>
    <n v="2"/>
    <m/>
    <m/>
    <m/>
  </r>
  <r>
    <m/>
    <x v="11"/>
    <n v="2"/>
    <n v="1"/>
    <n v="1"/>
    <n v="0"/>
    <n v="1"/>
    <n v="1"/>
    <n v="0"/>
    <n v="0"/>
    <n v="1"/>
    <m/>
    <m/>
    <s v="fast intake"/>
  </r>
  <r>
    <m/>
    <x v="16"/>
    <n v="0"/>
    <n v="0"/>
    <n v="0"/>
    <n v="0"/>
    <n v="1"/>
    <n v="1"/>
    <n v="0"/>
    <n v="0"/>
    <n v="2"/>
    <m/>
    <m/>
    <m/>
  </r>
  <r>
    <m/>
    <x v="19"/>
    <n v="0"/>
    <n v="3"/>
    <n v="2"/>
    <n v="0"/>
    <n v="3"/>
    <n v="1"/>
    <n v="1"/>
    <n v="0"/>
    <n v="5"/>
    <m/>
    <m/>
    <m/>
  </r>
  <r>
    <m/>
    <x v="9"/>
    <n v="0"/>
    <n v="0"/>
    <n v="0"/>
    <n v="0"/>
    <n v="1"/>
    <n v="1"/>
    <n v="1"/>
    <n v="0"/>
    <n v="2"/>
    <m/>
    <m/>
    <m/>
  </r>
  <r>
    <m/>
    <x v="25"/>
    <n v="0"/>
    <n v="0"/>
    <n v="1"/>
    <n v="3"/>
    <n v="0"/>
    <n v="0"/>
    <n v="0"/>
    <n v="0"/>
    <n v="120"/>
    <m/>
    <m/>
    <m/>
  </r>
  <r>
    <n v="10"/>
    <x v="31"/>
    <n v="0"/>
    <n v="0"/>
    <n v="0"/>
    <n v="0"/>
    <n v="0"/>
    <n v="0"/>
    <n v="0"/>
    <n v="0"/>
    <n v="120"/>
    <m/>
    <m/>
    <m/>
  </r>
  <r>
    <m/>
    <x v="22"/>
    <n v="0"/>
    <n v="0"/>
    <n v="5"/>
    <n v="0"/>
    <n v="1"/>
    <n v="1"/>
    <n v="0"/>
    <n v="0"/>
    <n v="11"/>
    <m/>
    <m/>
    <m/>
  </r>
  <r>
    <m/>
    <x v="34"/>
    <n v="0"/>
    <n v="0"/>
    <n v="1"/>
    <n v="0"/>
    <n v="0"/>
    <n v="1"/>
    <n v="0"/>
    <n v="0"/>
    <n v="10"/>
    <m/>
    <m/>
    <m/>
  </r>
  <r>
    <m/>
    <x v="2"/>
    <n v="0"/>
    <n v="0"/>
    <n v="0"/>
    <n v="0"/>
    <n v="2"/>
    <n v="1"/>
    <n v="1"/>
    <n v="0"/>
    <n v="20"/>
    <m/>
    <m/>
    <m/>
  </r>
  <r>
    <m/>
    <x v="14"/>
    <n v="0"/>
    <n v="0"/>
    <n v="3"/>
    <n v="0"/>
    <n v="1"/>
    <n v="1"/>
    <n v="0"/>
    <n v="0"/>
    <n v="2"/>
    <m/>
    <m/>
    <m/>
  </r>
  <r>
    <m/>
    <x v="24"/>
    <n v="0"/>
    <n v="0"/>
    <n v="0"/>
    <n v="0"/>
    <n v="1"/>
    <n v="1"/>
    <n v="1"/>
    <n v="0"/>
    <n v="42"/>
    <m/>
    <m/>
    <m/>
  </r>
  <r>
    <n v="11"/>
    <x v="29"/>
    <n v="0"/>
    <n v="2"/>
    <n v="0"/>
    <n v="0"/>
    <n v="1"/>
    <n v="1"/>
    <n v="1"/>
    <n v="0"/>
    <n v="1"/>
    <m/>
    <m/>
    <s v="slow"/>
  </r>
  <r>
    <m/>
    <x v="36"/>
    <n v="0"/>
    <n v="0"/>
    <n v="0"/>
    <n v="0"/>
    <n v="0"/>
    <n v="0"/>
    <n v="0"/>
    <n v="0"/>
    <n v="120"/>
    <m/>
    <m/>
    <s v="very slow turns"/>
  </r>
  <r>
    <m/>
    <x v="3"/>
    <n v="0"/>
    <n v="0"/>
    <n v="2"/>
    <n v="0"/>
    <n v="0"/>
    <n v="0"/>
    <n v="0"/>
    <n v="0"/>
    <n v="120"/>
    <s v="attempts ship cargo"/>
    <m/>
    <s v="got pinned by their alliance"/>
  </r>
  <r>
    <m/>
    <x v="37"/>
    <n v="0"/>
    <n v="0"/>
    <n v="0"/>
    <n v="0"/>
    <n v="0"/>
    <n v="0"/>
    <n v="0"/>
    <n v="0"/>
    <n v="120"/>
    <m/>
    <s v="only defended"/>
    <m/>
  </r>
  <r>
    <m/>
    <x v="21"/>
    <n v="0"/>
    <n v="0"/>
    <n v="0"/>
    <n v="0"/>
    <n v="0"/>
    <n v="0"/>
    <n v="0"/>
    <n v="0"/>
    <n v="120"/>
    <m/>
    <m/>
    <s v="didn't move"/>
  </r>
  <r>
    <m/>
    <x v="5"/>
    <n v="1"/>
    <n v="2"/>
    <n v="0"/>
    <n v="0"/>
    <n v="1"/>
    <n v="1"/>
    <n v="1"/>
    <n v="0"/>
    <n v="1"/>
    <m/>
    <m/>
    <m/>
  </r>
  <r>
    <n v="12"/>
    <x v="10"/>
    <n v="0"/>
    <n v="0"/>
    <n v="2"/>
    <n v="0"/>
    <n v="0"/>
    <n v="0"/>
    <n v="0"/>
    <n v="0"/>
    <n v="120"/>
    <m/>
    <m/>
    <m/>
  </r>
  <r>
    <m/>
    <x v="0"/>
    <n v="0"/>
    <n v="0"/>
    <n v="0"/>
    <n v="0"/>
    <n v="0"/>
    <n v="0"/>
    <n v="0"/>
    <n v="0"/>
    <n v="120"/>
    <s v="got rammed"/>
    <m/>
    <m/>
  </r>
  <r>
    <m/>
    <x v="27"/>
    <n v="1"/>
    <n v="0"/>
    <n v="0"/>
    <n v="0"/>
    <n v="1"/>
    <n v="1"/>
    <n v="1"/>
    <n v="0"/>
    <n v="2"/>
    <m/>
    <m/>
    <m/>
  </r>
  <r>
    <m/>
    <x v="7"/>
    <n v="1"/>
    <n v="0"/>
    <n v="0"/>
    <n v="0"/>
    <n v="1"/>
    <n v="1"/>
    <n v="1"/>
    <n v="0"/>
    <n v="2"/>
    <m/>
    <m/>
    <m/>
  </r>
  <r>
    <m/>
    <x v="26"/>
    <n v="0"/>
    <n v="0"/>
    <n v="1"/>
    <n v="0"/>
    <n v="1"/>
    <n v="1"/>
    <n v="1"/>
    <n v="0"/>
    <n v="3"/>
    <m/>
    <m/>
    <m/>
  </r>
  <r>
    <m/>
    <x v="35"/>
    <n v="0"/>
    <n v="0"/>
    <n v="3"/>
    <n v="0"/>
    <n v="0"/>
    <n v="0"/>
    <n v="0"/>
    <n v="0"/>
    <n v="120"/>
    <s v="did nothing"/>
    <m/>
    <m/>
  </r>
  <r>
    <n v="13"/>
    <x v="18"/>
    <n v="0"/>
    <n v="0"/>
    <n v="0"/>
    <n v="0"/>
    <n v="1"/>
    <n v="1"/>
    <n v="1"/>
    <n v="0"/>
    <n v="2"/>
    <s v="movement problems"/>
    <m/>
    <m/>
  </r>
  <r>
    <m/>
    <x v="32"/>
    <n v="2"/>
    <n v="0"/>
    <n v="0"/>
    <n v="0"/>
    <n v="1"/>
    <n v="1"/>
    <n v="1"/>
    <n v="0"/>
    <n v="2"/>
    <m/>
    <m/>
    <m/>
  </r>
  <r>
    <m/>
    <x v="14"/>
    <n v="0"/>
    <n v="0"/>
    <n v="2"/>
    <n v="0"/>
    <n v="0"/>
    <n v="0"/>
    <n v="0"/>
    <n v="0"/>
    <n v="120"/>
    <m/>
    <m/>
    <m/>
  </r>
  <r>
    <m/>
    <x v="13"/>
    <n v="2"/>
    <n v="1"/>
    <n v="0"/>
    <n v="0"/>
    <n v="1"/>
    <n v="1"/>
    <n v="1"/>
    <n v="0"/>
    <n v="3"/>
    <m/>
    <m/>
    <m/>
  </r>
  <r>
    <m/>
    <x v="30"/>
    <n v="0"/>
    <n v="0"/>
    <n v="0"/>
    <n v="0"/>
    <n v="0"/>
    <n v="1"/>
    <n v="1"/>
    <n v="1"/>
    <n v="2"/>
    <s v="didn't move"/>
    <m/>
    <m/>
  </r>
  <r>
    <m/>
    <x v="28"/>
    <n v="1"/>
    <n v="1"/>
    <n v="3"/>
    <n v="0"/>
    <n v="1"/>
    <n v="1"/>
    <n v="1"/>
    <n v="0"/>
    <n v="2"/>
    <m/>
    <m/>
    <m/>
  </r>
  <r>
    <n v="14"/>
    <x v="8"/>
    <n v="0"/>
    <n v="0"/>
    <n v="0"/>
    <n v="0"/>
    <n v="0"/>
    <n v="0"/>
    <n v="0"/>
    <n v="0"/>
    <n v="120"/>
    <m/>
    <m/>
    <m/>
  </r>
  <r>
    <m/>
    <x v="33"/>
    <n v="0"/>
    <n v="0"/>
    <n v="3"/>
    <n v="0"/>
    <n v="1"/>
    <n v="1"/>
    <n v="1"/>
    <n v="0"/>
    <n v="2"/>
    <m/>
    <m/>
    <m/>
  </r>
  <r>
    <m/>
    <x v="22"/>
    <n v="2"/>
    <n v="1"/>
    <n v="2"/>
    <n v="0"/>
    <n v="3"/>
    <n v="1"/>
    <n v="1"/>
    <n v="0"/>
    <n v="3"/>
    <m/>
    <m/>
    <m/>
  </r>
  <r>
    <m/>
    <x v="36"/>
    <n v="0"/>
    <n v="0"/>
    <n v="0"/>
    <n v="0"/>
    <n v="0"/>
    <n v="0"/>
    <n v="0"/>
    <n v="0"/>
    <n v="120"/>
    <m/>
    <m/>
    <s v="disabled0"/>
  </r>
  <r>
    <m/>
    <x v="24"/>
    <n v="0"/>
    <n v="0"/>
    <n v="0"/>
    <n v="0"/>
    <n v="0"/>
    <n v="0"/>
    <n v="0"/>
    <n v="0"/>
    <n v="120"/>
    <s v="dropped a hatch"/>
    <m/>
    <s v="lost connection"/>
  </r>
  <r>
    <m/>
    <x v="1"/>
    <n v="0"/>
    <n v="0"/>
    <n v="0"/>
    <n v="0"/>
    <n v="0"/>
    <n v="0"/>
    <n v="0"/>
    <n v="0"/>
    <n v="120"/>
    <m/>
    <m/>
    <s v="mostly played defense"/>
  </r>
  <r>
    <n v="15"/>
    <x v="25"/>
    <n v="0"/>
    <n v="0"/>
    <n v="3"/>
    <n v="0"/>
    <n v="1"/>
    <n v="1"/>
    <n v="1"/>
    <n v="0"/>
    <n v="3"/>
    <m/>
    <m/>
    <m/>
  </r>
  <r>
    <m/>
    <x v="23"/>
    <n v="0"/>
    <n v="0"/>
    <n v="0"/>
    <n v="0"/>
    <n v="0"/>
    <n v="0"/>
    <n v="0"/>
    <n v="0"/>
    <n v="120"/>
    <m/>
    <m/>
    <s v="seems to have control issues"/>
  </r>
  <r>
    <m/>
    <x v="5"/>
    <n v="2"/>
    <n v="2"/>
    <n v="1"/>
    <n v="0"/>
    <n v="1"/>
    <n v="1"/>
    <n v="1"/>
    <n v="1"/>
    <n v="2"/>
    <m/>
    <m/>
    <m/>
  </r>
  <r>
    <m/>
    <x v="34"/>
    <n v="0"/>
    <n v="0"/>
    <n v="1"/>
    <n v="0"/>
    <n v="0"/>
    <n v="0"/>
    <n v="0"/>
    <n v="0"/>
    <n v="120"/>
    <m/>
    <m/>
    <m/>
  </r>
  <r>
    <m/>
    <x v="20"/>
    <n v="0"/>
    <n v="0"/>
    <n v="0"/>
    <n v="1"/>
    <n v="0"/>
    <n v="0"/>
    <n v="0"/>
    <n v="0"/>
    <n v="120"/>
    <m/>
    <s v="played a lot of defense"/>
    <m/>
  </r>
  <r>
    <m/>
    <x v="10"/>
    <n v="1"/>
    <n v="0"/>
    <n v="2"/>
    <n v="0"/>
    <n v="1"/>
    <n v="1"/>
    <n v="1"/>
    <n v="0"/>
    <n v="2"/>
    <m/>
    <m/>
    <m/>
  </r>
  <r>
    <n v="16"/>
    <x v="6"/>
    <n v="1"/>
    <n v="0"/>
    <n v="3"/>
    <n v="0"/>
    <n v="2"/>
    <n v="1"/>
    <n v="1"/>
    <n v="0"/>
    <n v="5"/>
    <m/>
    <m/>
    <m/>
  </r>
  <r>
    <m/>
    <x v="9"/>
    <n v="0"/>
    <n v="0"/>
    <n v="0"/>
    <n v="0"/>
    <n v="0"/>
    <n v="0"/>
    <n v="0"/>
    <n v="0"/>
    <n v="120"/>
    <m/>
    <m/>
    <m/>
  </r>
  <r>
    <m/>
    <x v="18"/>
    <n v="1"/>
    <n v="0"/>
    <n v="0"/>
    <n v="1"/>
    <n v="1"/>
    <n v="1"/>
    <n v="1"/>
    <n v="0"/>
    <n v="2"/>
    <m/>
    <m/>
    <m/>
  </r>
  <r>
    <m/>
    <x v="17"/>
    <n v="0"/>
    <n v="0"/>
    <n v="0"/>
    <n v="0"/>
    <n v="0"/>
    <n v="0"/>
    <n v="0"/>
    <n v="0"/>
    <n v="120"/>
    <m/>
    <m/>
    <s v="didn't move"/>
  </r>
  <r>
    <m/>
    <x v="26"/>
    <n v="0"/>
    <n v="0"/>
    <n v="0"/>
    <n v="0"/>
    <n v="0"/>
    <n v="0"/>
    <n v="0"/>
    <n v="0"/>
    <n v="120"/>
    <s v="fell over in auto"/>
    <m/>
    <s v="fell over"/>
  </r>
  <r>
    <m/>
    <x v="4"/>
    <n v="0"/>
    <n v="2"/>
    <n v="0"/>
    <n v="0"/>
    <n v="1"/>
    <n v="1"/>
    <n v="1"/>
    <n v="0"/>
    <n v="2"/>
    <m/>
    <m/>
    <m/>
  </r>
  <r>
    <n v="17"/>
    <x v="3"/>
    <n v="2"/>
    <n v="1"/>
    <n v="5"/>
    <n v="0"/>
    <n v="1"/>
    <n v="1"/>
    <n v="0"/>
    <n v="0"/>
    <n v="2"/>
    <m/>
    <m/>
    <m/>
  </r>
  <r>
    <m/>
    <x v="21"/>
    <n v="0"/>
    <n v="0"/>
    <n v="1"/>
    <n v="0"/>
    <n v="0"/>
    <n v="0"/>
    <n v="0"/>
    <n v="0"/>
    <n v="120"/>
    <m/>
    <m/>
    <s v="died"/>
  </r>
  <r>
    <m/>
    <x v="13"/>
    <n v="0"/>
    <n v="3"/>
    <n v="0"/>
    <n v="0"/>
    <n v="0"/>
    <n v="0"/>
    <n v="0"/>
    <n v="0"/>
    <n v="120"/>
    <m/>
    <m/>
    <m/>
  </r>
  <r>
    <m/>
    <x v="35"/>
    <n v="0"/>
    <n v="0"/>
    <n v="5"/>
    <n v="0"/>
    <n v="1"/>
    <n v="1"/>
    <n v="1"/>
    <n v="0"/>
    <n v="2"/>
    <m/>
    <m/>
    <m/>
  </r>
  <r>
    <m/>
    <x v="11"/>
    <n v="3"/>
    <n v="0"/>
    <n v="0"/>
    <n v="0"/>
    <n v="0"/>
    <n v="0"/>
    <n v="0"/>
    <n v="0"/>
    <n v="120"/>
    <m/>
    <m/>
    <s v="tried to help 6959, got stuck"/>
  </r>
  <r>
    <m/>
    <x v="27"/>
    <n v="0"/>
    <n v="0"/>
    <n v="0"/>
    <n v="0"/>
    <n v="0"/>
    <n v="0"/>
    <n v="0"/>
    <n v="0"/>
    <n v="120"/>
    <m/>
    <m/>
    <s v="stuck on level2"/>
  </r>
  <r>
    <n v="18"/>
    <x v="0"/>
    <n v="0"/>
    <n v="1"/>
    <n v="3"/>
    <n v="0"/>
    <n v="1"/>
    <n v="1"/>
    <n v="1"/>
    <n v="0"/>
    <n v="2"/>
    <m/>
    <m/>
    <m/>
  </r>
  <r>
    <m/>
    <x v="32"/>
    <n v="2"/>
    <n v="0"/>
    <n v="0"/>
    <n v="0"/>
    <n v="0"/>
    <n v="0"/>
    <n v="0"/>
    <n v="0"/>
    <n v="120"/>
    <m/>
    <s v="multiple fouls"/>
    <m/>
  </r>
  <r>
    <m/>
    <x v="15"/>
    <n v="0"/>
    <n v="2"/>
    <n v="0"/>
    <n v="0"/>
    <n v="0"/>
    <n v="0"/>
    <n v="0"/>
    <n v="0"/>
    <n v="120"/>
    <m/>
    <m/>
    <m/>
  </r>
  <r>
    <m/>
    <x v="16"/>
    <n v="0"/>
    <n v="0"/>
    <n v="0"/>
    <n v="0"/>
    <n v="1"/>
    <n v="1"/>
    <n v="1"/>
    <n v="0"/>
    <n v="10"/>
    <m/>
    <m/>
    <m/>
  </r>
  <r>
    <m/>
    <x v="19"/>
    <n v="0"/>
    <n v="5"/>
    <n v="0"/>
    <n v="4"/>
    <n v="3"/>
    <n v="1"/>
    <n v="1"/>
    <n v="0"/>
    <n v="5"/>
    <m/>
    <m/>
    <m/>
  </r>
  <r>
    <m/>
    <x v="29"/>
    <n v="0"/>
    <n v="0"/>
    <n v="0"/>
    <n v="0"/>
    <n v="0"/>
    <n v="0"/>
    <n v="0"/>
    <n v="0"/>
    <n v="120"/>
    <m/>
    <m/>
    <s v="didn't move for most of rounf"/>
  </r>
  <r>
    <n v="19"/>
    <x v="7"/>
    <n v="2"/>
    <n v="0"/>
    <n v="0"/>
    <n v="0"/>
    <n v="1"/>
    <n v="1"/>
    <n v="1"/>
    <n v="0"/>
    <n v="2"/>
    <m/>
    <m/>
    <s v="could do level 3 with enough time"/>
  </r>
  <r>
    <m/>
    <x v="2"/>
    <n v="0"/>
    <n v="0"/>
    <n v="0"/>
    <n v="0"/>
    <n v="1"/>
    <n v="1"/>
    <n v="1"/>
    <n v="0"/>
    <n v="2"/>
    <m/>
    <m/>
    <m/>
  </r>
  <r>
    <m/>
    <x v="31"/>
    <n v="1"/>
    <n v="0"/>
    <n v="0"/>
    <n v="0"/>
    <n v="1"/>
    <n v="1"/>
    <n v="1"/>
    <n v="0"/>
    <n v="13"/>
    <m/>
    <m/>
    <m/>
  </r>
  <r>
    <m/>
    <x v="12"/>
    <n v="4"/>
    <n v="0"/>
    <n v="0"/>
    <n v="0"/>
    <n v="3"/>
    <n v="1"/>
    <n v="1"/>
    <n v="0"/>
    <n v="5"/>
    <m/>
    <m/>
    <m/>
  </r>
  <r>
    <m/>
    <x v="37"/>
    <n v="0"/>
    <n v="0"/>
    <n v="0"/>
    <n v="0"/>
    <n v="0"/>
    <n v="0"/>
    <n v="0"/>
    <n v="0"/>
    <n v="0"/>
    <m/>
    <m/>
    <s v="only exists for defense"/>
  </r>
  <r>
    <m/>
    <x v="30"/>
    <n v="1"/>
    <n v="0"/>
    <n v="0"/>
    <n v="0"/>
    <n v="1"/>
    <n v="1"/>
    <n v="1"/>
    <n v="0"/>
    <n v="2"/>
    <m/>
    <m/>
    <m/>
  </r>
  <r>
    <n v="20"/>
    <x v="23"/>
    <n v="0"/>
    <n v="0"/>
    <n v="0"/>
    <n v="0"/>
    <n v="0"/>
    <n v="0"/>
    <n v="0"/>
    <n v="0"/>
    <n v="120"/>
    <m/>
    <m/>
    <s v="didn't move"/>
  </r>
  <r>
    <m/>
    <x v="34"/>
    <n v="0"/>
    <n v="0"/>
    <n v="0"/>
    <n v="0"/>
    <n v="0"/>
    <n v="0"/>
    <n v="0"/>
    <n v="0"/>
    <n v="120"/>
    <m/>
    <m/>
    <s v="something snapped, didn't work after that"/>
  </r>
  <r>
    <m/>
    <x v="17"/>
    <n v="0"/>
    <n v="0"/>
    <n v="0"/>
    <n v="0"/>
    <n v="0"/>
    <n v="0"/>
    <n v="0"/>
    <n v="0"/>
    <n v="120"/>
    <m/>
    <m/>
    <m/>
  </r>
  <r>
    <m/>
    <x v="13"/>
    <n v="0"/>
    <n v="3"/>
    <n v="0"/>
    <n v="0"/>
    <n v="1"/>
    <n v="1"/>
    <n v="1"/>
    <n v="0"/>
    <n v="2"/>
    <m/>
    <m/>
    <m/>
  </r>
  <r>
    <m/>
    <x v="4"/>
    <n v="1"/>
    <n v="0"/>
    <n v="0"/>
    <n v="0"/>
    <n v="0"/>
    <n v="0"/>
    <n v="0"/>
    <n v="0"/>
    <n v="120"/>
    <m/>
    <m/>
    <m/>
  </r>
  <r>
    <m/>
    <x v="11"/>
    <n v="1"/>
    <n v="1"/>
    <n v="4"/>
    <n v="1"/>
    <n v="1"/>
    <n v="1"/>
    <n v="1"/>
    <n v="0"/>
    <n v="2"/>
    <m/>
    <m/>
    <m/>
  </r>
  <r>
    <n v="21"/>
    <x v="35"/>
    <n v="0"/>
    <n v="0"/>
    <n v="2"/>
    <n v="0"/>
    <n v="1"/>
    <n v="1"/>
    <n v="1"/>
    <n v="0"/>
    <n v="2"/>
    <m/>
    <m/>
    <m/>
  </r>
  <r>
    <m/>
    <x v="21"/>
    <n v="0"/>
    <n v="0"/>
    <n v="0"/>
    <n v="0"/>
    <n v="3"/>
    <n v="1"/>
    <n v="1"/>
    <n v="0"/>
    <n v="5"/>
    <m/>
    <m/>
    <m/>
  </r>
  <r>
    <m/>
    <x v="18"/>
    <n v="0"/>
    <n v="0"/>
    <n v="1"/>
    <n v="0"/>
    <n v="1"/>
    <n v="1"/>
    <n v="1"/>
    <n v="0"/>
    <n v="2"/>
    <m/>
    <m/>
    <m/>
  </r>
  <r>
    <m/>
    <x v="5"/>
    <n v="1"/>
    <n v="1"/>
    <n v="0"/>
    <n v="0"/>
    <n v="0"/>
    <n v="0"/>
    <n v="0"/>
    <n v="0"/>
    <n v="120"/>
    <s v="parked"/>
    <m/>
    <m/>
  </r>
  <r>
    <m/>
    <x v="27"/>
    <n v="0"/>
    <n v="0"/>
    <n v="0"/>
    <n v="0"/>
    <n v="1"/>
    <n v="1"/>
    <n v="1"/>
    <n v="0"/>
    <n v="2"/>
    <m/>
    <m/>
    <m/>
  </r>
  <r>
    <m/>
    <x v="1"/>
    <n v="0"/>
    <n v="0"/>
    <n v="0"/>
    <n v="0"/>
    <n v="0"/>
    <n v="0"/>
    <n v="0"/>
    <n v="0"/>
    <n v="120"/>
    <m/>
    <m/>
    <s v="got stuck on cargo"/>
  </r>
  <r>
    <n v="22"/>
    <x v="3"/>
    <n v="2"/>
    <n v="2"/>
    <n v="3"/>
    <n v="2"/>
    <n v="0"/>
    <n v="0"/>
    <n v="0"/>
    <n v="0"/>
    <n v="120"/>
    <m/>
    <m/>
    <m/>
  </r>
  <r>
    <m/>
    <x v="16"/>
    <n v="1"/>
    <n v="0"/>
    <n v="0"/>
    <n v="0"/>
    <n v="1"/>
    <n v="1"/>
    <n v="1"/>
    <n v="0"/>
    <n v="2"/>
    <m/>
    <m/>
    <m/>
  </r>
  <r>
    <m/>
    <x v="8"/>
    <n v="0"/>
    <n v="0"/>
    <n v="0"/>
    <n v="0"/>
    <n v="0"/>
    <n v="0"/>
    <n v="0"/>
    <n v="0"/>
    <n v="120"/>
    <m/>
    <m/>
    <m/>
  </r>
  <r>
    <m/>
    <x v="26"/>
    <n v="0"/>
    <n v="0"/>
    <n v="0"/>
    <n v="0"/>
    <n v="0"/>
    <n v="0"/>
    <n v="0"/>
    <n v="0"/>
    <n v="120"/>
    <m/>
    <m/>
    <m/>
  </r>
  <r>
    <m/>
    <x v="6"/>
    <n v="1"/>
    <n v="0"/>
    <n v="1"/>
    <n v="0"/>
    <n v="0"/>
    <n v="0"/>
    <n v="0"/>
    <n v="0"/>
    <n v="120"/>
    <m/>
    <m/>
    <s v="didn't move for last minute"/>
  </r>
  <r>
    <m/>
    <x v="31"/>
    <n v="1"/>
    <n v="0"/>
    <n v="0"/>
    <n v="0"/>
    <n v="0"/>
    <n v="0"/>
    <n v="0"/>
    <n v="0"/>
    <n v="120"/>
    <m/>
    <m/>
    <s v="stopped moving"/>
  </r>
  <r>
    <n v="23"/>
    <x v="10"/>
    <n v="0"/>
    <n v="0"/>
    <n v="4"/>
    <n v="0"/>
    <n v="1"/>
    <n v="1"/>
    <n v="1"/>
    <n v="0"/>
    <n v="9"/>
    <m/>
    <m/>
    <m/>
  </r>
  <r>
    <m/>
    <x v="30"/>
    <n v="1"/>
    <n v="0"/>
    <n v="0"/>
    <n v="0"/>
    <n v="0"/>
    <n v="1"/>
    <n v="0"/>
    <n v="0"/>
    <n v="120"/>
    <m/>
    <m/>
    <m/>
  </r>
  <r>
    <m/>
    <x v="19"/>
    <n v="0"/>
    <n v="6"/>
    <n v="0"/>
    <n v="4"/>
    <n v="3"/>
    <n v="1"/>
    <n v="1"/>
    <n v="0"/>
    <n v="5"/>
    <m/>
    <m/>
    <m/>
  </r>
  <r>
    <m/>
    <x v="0"/>
    <n v="1"/>
    <n v="0"/>
    <n v="0"/>
    <n v="1"/>
    <n v="1"/>
    <n v="1"/>
    <n v="1"/>
    <n v="0"/>
    <n v="2"/>
    <m/>
    <m/>
    <m/>
  </r>
  <r>
    <m/>
    <x v="12"/>
    <n v="1"/>
    <n v="2"/>
    <n v="0"/>
    <n v="0"/>
    <n v="1"/>
    <n v="1"/>
    <n v="1"/>
    <n v="0"/>
    <n v="2"/>
    <m/>
    <m/>
    <m/>
  </r>
  <r>
    <m/>
    <x v="29"/>
    <n v="0"/>
    <n v="0"/>
    <n v="0"/>
    <n v="0"/>
    <n v="0"/>
    <n v="0"/>
    <n v="0"/>
    <n v="0"/>
    <n v="120"/>
    <m/>
    <m/>
    <m/>
  </r>
  <r>
    <n v="24"/>
    <x v="24"/>
    <n v="2"/>
    <n v="0"/>
    <n v="0"/>
    <n v="0"/>
    <n v="0"/>
    <n v="0"/>
    <n v="0"/>
    <n v="0"/>
    <n v="120"/>
    <m/>
    <m/>
    <m/>
  </r>
  <r>
    <m/>
    <x v="20"/>
    <n v="0"/>
    <n v="0"/>
    <n v="0"/>
    <n v="0"/>
    <n v="0"/>
    <n v="0"/>
    <n v="0"/>
    <n v="0"/>
    <n v="120"/>
    <m/>
    <m/>
    <s v="broke down immediately"/>
  </r>
  <r>
    <m/>
    <x v="7"/>
    <n v="2"/>
    <n v="0"/>
    <n v="0"/>
    <n v="0"/>
    <n v="0"/>
    <n v="1"/>
    <n v="0"/>
    <n v="0"/>
    <n v="120"/>
    <m/>
    <m/>
    <m/>
  </r>
  <r>
    <m/>
    <x v="25"/>
    <n v="0"/>
    <n v="0"/>
    <n v="3"/>
    <n v="0"/>
    <n v="1"/>
    <n v="1"/>
    <n v="1"/>
    <n v="0"/>
    <n v="2"/>
    <m/>
    <m/>
    <m/>
  </r>
  <r>
    <m/>
    <x v="15"/>
    <n v="0"/>
    <n v="0"/>
    <n v="0"/>
    <n v="0"/>
    <n v="0"/>
    <n v="0"/>
    <n v="0"/>
    <n v="0"/>
    <n v="120"/>
    <m/>
    <m/>
    <m/>
  </r>
  <r>
    <m/>
    <x v="14"/>
    <n v="0"/>
    <n v="0"/>
    <n v="3"/>
    <n v="0"/>
    <n v="1"/>
    <n v="1"/>
    <n v="1"/>
    <n v="0"/>
    <n v="2"/>
    <m/>
    <m/>
    <s v="dropped several hatches"/>
  </r>
  <r>
    <n v="25"/>
    <x v="9"/>
    <n v="1"/>
    <n v="1"/>
    <n v="0"/>
    <n v="0"/>
    <n v="1"/>
    <n v="1"/>
    <n v="1"/>
    <n v="0"/>
    <n v="2"/>
    <m/>
    <m/>
    <m/>
  </r>
  <r>
    <m/>
    <x v="28"/>
    <n v="1"/>
    <n v="1"/>
    <n v="3"/>
    <n v="0"/>
    <n v="2"/>
    <n v="1"/>
    <n v="1"/>
    <n v="0"/>
    <n v="28"/>
    <m/>
    <m/>
    <m/>
  </r>
  <r>
    <m/>
    <x v="37"/>
    <n v="0"/>
    <n v="0"/>
    <n v="0"/>
    <n v="0"/>
    <n v="1"/>
    <n v="1"/>
    <n v="1"/>
    <n v="0"/>
    <n v="2"/>
    <m/>
    <m/>
    <m/>
  </r>
  <r>
    <m/>
    <x v="2"/>
    <n v="0"/>
    <n v="0"/>
    <n v="0"/>
    <n v="0"/>
    <n v="1"/>
    <n v="1"/>
    <n v="1"/>
    <n v="0"/>
    <n v="5"/>
    <m/>
    <m/>
    <s v="fell from level 2"/>
  </r>
  <r>
    <m/>
    <x v="33"/>
    <n v="0"/>
    <n v="0"/>
    <n v="3"/>
    <n v="0"/>
    <n v="0"/>
    <n v="0"/>
    <n v="0"/>
    <n v="0"/>
    <n v="120"/>
    <m/>
    <m/>
    <m/>
  </r>
  <r>
    <m/>
    <x v="32"/>
    <n v="2"/>
    <n v="2"/>
    <n v="0"/>
    <n v="0"/>
    <n v="0"/>
    <n v="0"/>
    <n v="0"/>
    <n v="0"/>
    <n v="120"/>
    <m/>
    <m/>
    <m/>
  </r>
  <r>
    <n v="26"/>
    <x v="11"/>
    <n v="2"/>
    <n v="1"/>
    <n v="2"/>
    <n v="2"/>
    <n v="1"/>
    <n v="1"/>
    <n v="1"/>
    <n v="0"/>
    <n v="2"/>
    <m/>
    <m/>
    <s v="fast and precise, good driving"/>
  </r>
  <r>
    <m/>
    <x v="21"/>
    <n v="0"/>
    <n v="0"/>
    <n v="0"/>
    <n v="0"/>
    <n v="3"/>
    <n v="1"/>
    <n v="1"/>
    <n v="0"/>
    <n v="5"/>
    <m/>
    <m/>
    <m/>
  </r>
  <r>
    <m/>
    <x v="36"/>
    <n v="0"/>
    <n v="0"/>
    <n v="0"/>
    <n v="0"/>
    <n v="1"/>
    <n v="1"/>
    <n v="1"/>
    <n v="0"/>
    <n v="2"/>
    <m/>
    <s v="indecisive"/>
    <m/>
  </r>
  <r>
    <m/>
    <x v="30"/>
    <n v="1"/>
    <n v="1"/>
    <n v="0"/>
    <n v="0"/>
    <n v="1"/>
    <n v="1"/>
    <n v="1"/>
    <n v="0"/>
    <n v="2"/>
    <m/>
    <m/>
    <m/>
  </r>
  <r>
    <m/>
    <x v="22"/>
    <n v="1"/>
    <n v="0"/>
    <n v="6"/>
    <n v="0"/>
    <n v="3"/>
    <n v="1"/>
    <n v="1"/>
    <n v="0"/>
    <n v="5"/>
    <m/>
    <m/>
    <m/>
  </r>
  <r>
    <m/>
    <x v="17"/>
    <n v="0"/>
    <n v="0"/>
    <n v="0"/>
    <n v="0"/>
    <n v="1"/>
    <n v="1"/>
    <n v="1"/>
    <n v="0"/>
    <n v="2"/>
    <m/>
    <m/>
    <m/>
  </r>
  <r>
    <n v="27"/>
    <x v="18"/>
    <n v="1"/>
    <n v="1"/>
    <n v="0"/>
    <n v="1"/>
    <n v="1"/>
    <n v="1"/>
    <n v="1"/>
    <n v="0"/>
    <n v="2"/>
    <m/>
    <m/>
    <m/>
  </r>
  <r>
    <m/>
    <x v="3"/>
    <n v="1"/>
    <n v="1"/>
    <n v="5"/>
    <n v="1"/>
    <n v="0"/>
    <n v="1"/>
    <n v="0"/>
    <n v="0"/>
    <n v="120"/>
    <m/>
    <m/>
    <m/>
  </r>
  <r>
    <m/>
    <x v="23"/>
    <n v="0"/>
    <n v="0"/>
    <n v="0"/>
    <n v="0"/>
    <n v="0"/>
    <n v="0"/>
    <n v="0"/>
    <n v="0"/>
    <n v="120"/>
    <m/>
    <s v="blocked blue"/>
    <s v="seizures, no functions, bad communication"/>
  </r>
  <r>
    <m/>
    <x v="8"/>
    <n v="0"/>
    <n v="0"/>
    <n v="0"/>
    <n v="0"/>
    <n v="1"/>
    <n v="1"/>
    <n v="1"/>
    <n v="0"/>
    <n v="2"/>
    <m/>
    <m/>
    <m/>
  </r>
  <r>
    <m/>
    <x v="14"/>
    <n v="0"/>
    <n v="0"/>
    <n v="3"/>
    <n v="0"/>
    <n v="0"/>
    <n v="0"/>
    <n v="0"/>
    <n v="0"/>
    <n v="120"/>
    <m/>
    <m/>
    <m/>
  </r>
  <r>
    <m/>
    <x v="34"/>
    <n v="0"/>
    <n v="0"/>
    <n v="2"/>
    <n v="0"/>
    <n v="0"/>
    <n v="1"/>
    <n v="0"/>
    <n v="0"/>
    <n v="120"/>
    <m/>
    <m/>
    <m/>
  </r>
  <r>
    <n v="28"/>
    <x v="13"/>
    <n v="0"/>
    <n v="0"/>
    <n v="0"/>
    <n v="0"/>
    <n v="1"/>
    <n v="1"/>
    <n v="1"/>
    <n v="0"/>
    <n v="2"/>
    <m/>
    <m/>
    <s v="cargo intake didn't work"/>
  </r>
  <r>
    <m/>
    <x v="1"/>
    <n v="0"/>
    <n v="0"/>
    <n v="0"/>
    <n v="0"/>
    <n v="0"/>
    <n v="0"/>
    <n v="0"/>
    <n v="0"/>
    <n v="120"/>
    <m/>
    <m/>
    <m/>
  </r>
  <r>
    <m/>
    <x v="32"/>
    <n v="0"/>
    <n v="0"/>
    <n v="0"/>
    <n v="0"/>
    <n v="0"/>
    <n v="0"/>
    <n v="0"/>
    <n v="0"/>
    <n v="120"/>
    <m/>
    <m/>
    <s v="died"/>
  </r>
  <r>
    <m/>
    <x v="7"/>
    <n v="3"/>
    <n v="0"/>
    <n v="0"/>
    <n v="0"/>
    <n v="1"/>
    <n v="1"/>
    <n v="1"/>
    <n v="0"/>
    <n v="2"/>
    <m/>
    <m/>
    <m/>
  </r>
  <r>
    <m/>
    <x v="29"/>
    <n v="0"/>
    <n v="0"/>
    <n v="3"/>
    <n v="0"/>
    <n v="1"/>
    <n v="1"/>
    <n v="1"/>
    <n v="0"/>
    <n v="2"/>
    <m/>
    <m/>
    <m/>
  </r>
  <r>
    <m/>
    <x v="15"/>
    <n v="0"/>
    <n v="3"/>
    <n v="0"/>
    <n v="0"/>
    <n v="1"/>
    <n v="1"/>
    <n v="1"/>
    <n v="0"/>
    <n v="2"/>
    <m/>
    <m/>
    <m/>
  </r>
  <r>
    <n v="29"/>
    <x v="6"/>
    <n v="0"/>
    <n v="1"/>
    <n v="1"/>
    <n v="0"/>
    <n v="1"/>
    <n v="1"/>
    <n v="1"/>
    <n v="0"/>
    <n v="5"/>
    <m/>
    <m/>
    <m/>
  </r>
  <r>
    <m/>
    <x v="12"/>
    <n v="2"/>
    <n v="0"/>
    <n v="0"/>
    <n v="0"/>
    <n v="0"/>
    <n v="1"/>
    <n v="0"/>
    <n v="0"/>
    <n v="2"/>
    <m/>
    <m/>
    <m/>
  </r>
  <r>
    <m/>
    <x v="33"/>
    <n v="0"/>
    <n v="0"/>
    <n v="2"/>
    <n v="0"/>
    <n v="1"/>
    <n v="1"/>
    <n v="1"/>
    <n v="0"/>
    <n v="2"/>
    <m/>
    <m/>
    <m/>
  </r>
  <r>
    <m/>
    <x v="35"/>
    <n v="0"/>
    <n v="0"/>
    <n v="2"/>
    <n v="0"/>
    <n v="1"/>
    <n v="1"/>
    <n v="1"/>
    <n v="0"/>
    <n v="2"/>
    <m/>
    <m/>
    <m/>
  </r>
  <r>
    <m/>
    <x v="20"/>
    <n v="0"/>
    <n v="0"/>
    <n v="0"/>
    <n v="0"/>
    <n v="0"/>
    <n v="0"/>
    <n v="0"/>
    <n v="0"/>
    <n v="120"/>
    <m/>
    <m/>
    <s v="disconnected"/>
  </r>
  <r>
    <m/>
    <x v="2"/>
    <n v="1"/>
    <n v="0"/>
    <n v="0"/>
    <n v="0"/>
    <n v="1"/>
    <n v="1"/>
    <n v="1"/>
    <n v="0"/>
    <n v="2"/>
    <m/>
    <m/>
    <m/>
  </r>
  <r>
    <n v="30"/>
    <x v="22"/>
    <n v="2"/>
    <n v="0"/>
    <n v="1"/>
    <n v="0"/>
    <n v="3"/>
    <n v="1"/>
    <n v="1"/>
    <n v="0"/>
    <n v="5"/>
    <m/>
    <m/>
    <m/>
  </r>
  <r>
    <m/>
    <x v="28"/>
    <n v="2"/>
    <n v="0"/>
    <n v="2"/>
    <n v="0"/>
    <n v="1"/>
    <n v="1"/>
    <n v="1"/>
    <n v="0"/>
    <n v="2"/>
    <m/>
    <m/>
    <m/>
  </r>
  <r>
    <m/>
    <x v="19"/>
    <n v="1"/>
    <n v="3"/>
    <n v="0"/>
    <n v="6"/>
    <n v="2"/>
    <n v="1"/>
    <n v="1"/>
    <n v="0"/>
    <n v="2"/>
    <m/>
    <m/>
    <m/>
  </r>
  <r>
    <m/>
    <x v="10"/>
    <n v="0"/>
    <n v="0"/>
    <n v="3"/>
    <n v="0"/>
    <n v="1"/>
    <n v="1"/>
    <n v="1"/>
    <n v="0"/>
    <n v="2"/>
    <m/>
    <m/>
    <m/>
  </r>
  <r>
    <m/>
    <x v="31"/>
    <n v="0"/>
    <n v="0"/>
    <n v="0"/>
    <n v="0"/>
    <n v="1"/>
    <n v="1"/>
    <n v="1"/>
    <n v="0"/>
    <n v="2"/>
    <m/>
    <s v="did some defense"/>
    <m/>
  </r>
  <r>
    <m/>
    <x v="25"/>
    <n v="0"/>
    <n v="2"/>
    <n v="0"/>
    <n v="2"/>
    <n v="1"/>
    <n v="1"/>
    <n v="1"/>
    <n v="0"/>
    <n v="2"/>
    <m/>
    <m/>
    <m/>
  </r>
  <r>
    <n v="31"/>
    <x v="4"/>
    <n v="2"/>
    <n v="2"/>
    <n v="0"/>
    <n v="0"/>
    <n v="1"/>
    <n v="1"/>
    <n v="1"/>
    <n v="0"/>
    <n v="2"/>
    <m/>
    <m/>
    <m/>
  </r>
  <r>
    <m/>
    <x v="24"/>
    <n v="0"/>
    <n v="0"/>
    <n v="0"/>
    <n v="0"/>
    <n v="0"/>
    <n v="0"/>
    <n v="0"/>
    <n v="0"/>
    <n v="120"/>
    <m/>
    <m/>
    <m/>
  </r>
  <r>
    <m/>
    <x v="9"/>
    <n v="3"/>
    <n v="2"/>
    <n v="0"/>
    <n v="0"/>
    <n v="1"/>
    <n v="1"/>
    <n v="1"/>
    <n v="0"/>
    <n v="2"/>
    <m/>
    <m/>
    <m/>
  </r>
  <r>
    <m/>
    <x v="16"/>
    <n v="0"/>
    <n v="0"/>
    <n v="3"/>
    <n v="0"/>
    <n v="1"/>
    <n v="1"/>
    <n v="1"/>
    <n v="0"/>
    <n v="1"/>
    <m/>
    <m/>
    <m/>
  </r>
  <r>
    <m/>
    <x v="5"/>
    <n v="1"/>
    <n v="2"/>
    <n v="0"/>
    <n v="0"/>
    <n v="1"/>
    <n v="1"/>
    <n v="1"/>
    <n v="0"/>
    <n v="2"/>
    <m/>
    <m/>
    <m/>
  </r>
  <r>
    <m/>
    <x v="0"/>
    <n v="0"/>
    <n v="0"/>
    <n v="3"/>
    <n v="0"/>
    <n v="0"/>
    <n v="0"/>
    <n v="0"/>
    <n v="0"/>
    <n v="120"/>
    <m/>
    <m/>
    <m/>
  </r>
  <r>
    <n v="32"/>
    <x v="17"/>
    <n v="0"/>
    <n v="0"/>
    <n v="0"/>
    <n v="0"/>
    <n v="1"/>
    <n v="1"/>
    <n v="1"/>
    <n v="0"/>
    <n v="2"/>
    <m/>
    <m/>
    <m/>
  </r>
  <r>
    <m/>
    <x v="36"/>
    <n v="0"/>
    <n v="0"/>
    <n v="0"/>
    <n v="0"/>
    <n v="1"/>
    <n v="1"/>
    <n v="1"/>
    <n v="0"/>
    <n v="120"/>
    <m/>
    <m/>
    <m/>
  </r>
  <r>
    <m/>
    <x v="37"/>
    <n v="0"/>
    <n v="1"/>
    <n v="0"/>
    <n v="1"/>
    <n v="1"/>
    <n v="1"/>
    <n v="1"/>
    <n v="0"/>
    <n v="1"/>
    <m/>
    <m/>
    <m/>
  </r>
  <r>
    <m/>
    <x v="20"/>
    <n v="0"/>
    <n v="0"/>
    <n v="3"/>
    <n v="0"/>
    <n v="0"/>
    <n v="0"/>
    <n v="0"/>
    <n v="0"/>
    <n v="120"/>
    <m/>
    <m/>
    <m/>
  </r>
  <r>
    <m/>
    <x v="27"/>
    <n v="1"/>
    <n v="0"/>
    <n v="0"/>
    <n v="0"/>
    <n v="0"/>
    <n v="0"/>
    <n v="0"/>
    <n v="0"/>
    <n v="120"/>
    <m/>
    <m/>
    <m/>
  </r>
  <r>
    <m/>
    <x v="26"/>
    <n v="0"/>
    <n v="0"/>
    <n v="0"/>
    <n v="0"/>
    <n v="0"/>
    <n v="0"/>
    <n v="0"/>
    <n v="0"/>
    <n v="120"/>
    <m/>
    <m/>
    <s v="control issues, barely moved"/>
  </r>
  <r>
    <n v="33"/>
    <x v="1"/>
    <n v="0"/>
    <n v="0"/>
    <n v="0"/>
    <n v="0"/>
    <n v="0"/>
    <n v="0"/>
    <n v="0"/>
    <n v="0"/>
    <n v="120"/>
    <m/>
    <m/>
    <m/>
  </r>
  <r>
    <m/>
    <x v="25"/>
    <n v="0"/>
    <n v="0"/>
    <n v="1"/>
    <n v="0"/>
    <n v="1"/>
    <n v="1"/>
    <n v="1"/>
    <n v="0"/>
    <n v="2"/>
    <m/>
    <m/>
    <m/>
  </r>
  <r>
    <m/>
    <x v="18"/>
    <n v="0"/>
    <n v="0"/>
    <n v="4"/>
    <n v="0"/>
    <n v="1"/>
    <n v="1"/>
    <n v="1"/>
    <n v="0"/>
    <n v="2"/>
    <m/>
    <m/>
    <m/>
  </r>
  <r>
    <m/>
    <x v="3"/>
    <n v="0"/>
    <n v="4"/>
    <n v="1"/>
    <n v="4"/>
    <n v="1"/>
    <n v="1"/>
    <n v="1"/>
    <n v="0"/>
    <n v="2"/>
    <m/>
    <m/>
    <m/>
  </r>
  <r>
    <m/>
    <x v="19"/>
    <n v="0"/>
    <n v="0"/>
    <n v="0"/>
    <n v="0"/>
    <n v="0"/>
    <n v="0"/>
    <n v="0"/>
    <n v="0"/>
    <n v="120"/>
    <m/>
    <m/>
    <s v="died"/>
  </r>
  <r>
    <m/>
    <x v="2"/>
    <n v="2"/>
    <n v="0"/>
    <n v="0"/>
    <n v="0"/>
    <n v="2"/>
    <n v="1"/>
    <n v="1"/>
    <n v="0"/>
    <n v="3"/>
    <m/>
    <m/>
    <m/>
  </r>
  <r>
    <n v="34"/>
    <x v="0"/>
    <n v="0"/>
    <n v="0"/>
    <n v="3"/>
    <n v="0"/>
    <n v="0"/>
    <n v="0"/>
    <n v="0"/>
    <n v="0"/>
    <n v="129"/>
    <m/>
    <m/>
    <m/>
  </r>
  <r>
    <m/>
    <x v="30"/>
    <n v="0"/>
    <n v="0"/>
    <n v="0"/>
    <n v="0"/>
    <n v="1"/>
    <n v="1"/>
    <n v="1"/>
    <n v="0"/>
    <n v="70"/>
    <m/>
    <m/>
    <m/>
  </r>
  <r>
    <m/>
    <x v="21"/>
    <n v="0"/>
    <n v="0"/>
    <n v="2"/>
    <n v="0"/>
    <n v="1"/>
    <n v="1"/>
    <n v="1"/>
    <n v="0"/>
    <n v="5"/>
    <m/>
    <m/>
    <m/>
  </r>
  <r>
    <m/>
    <x v="13"/>
    <n v="0"/>
    <n v="0"/>
    <n v="0"/>
    <n v="0"/>
    <n v="1"/>
    <n v="1"/>
    <n v="1"/>
    <n v="0"/>
    <n v="2"/>
    <m/>
    <m/>
    <m/>
  </r>
  <r>
    <m/>
    <x v="16"/>
    <n v="0"/>
    <n v="0"/>
    <n v="3"/>
    <n v="0"/>
    <n v="2"/>
    <n v="1"/>
    <n v="1"/>
    <n v="0"/>
    <n v="2"/>
    <m/>
    <m/>
    <m/>
  </r>
  <r>
    <m/>
    <x v="31"/>
    <n v="1"/>
    <n v="2"/>
    <n v="0"/>
    <n v="0"/>
    <n v="1"/>
    <n v="1"/>
    <n v="1"/>
    <n v="0"/>
    <n v="2"/>
    <m/>
    <m/>
    <m/>
  </r>
  <r>
    <n v="35"/>
    <x v="28"/>
    <n v="0"/>
    <n v="0"/>
    <n v="2"/>
    <n v="0"/>
    <n v="0"/>
    <n v="0"/>
    <n v="0"/>
    <n v="0"/>
    <n v="120"/>
    <m/>
    <m/>
    <s v="not great at hatches; slow"/>
  </r>
  <r>
    <m/>
    <x v="5"/>
    <n v="1"/>
    <n v="2"/>
    <n v="0"/>
    <n v="0"/>
    <n v="0"/>
    <n v="0"/>
    <n v="0"/>
    <n v="0"/>
    <n v="120"/>
    <m/>
    <m/>
    <m/>
  </r>
  <r>
    <m/>
    <x v="15"/>
    <n v="0"/>
    <n v="4"/>
    <n v="0"/>
    <n v="1"/>
    <n v="1"/>
    <n v="0"/>
    <n v="0"/>
    <n v="0"/>
    <n v="120"/>
    <m/>
    <m/>
    <m/>
  </r>
  <r>
    <m/>
    <x v="36"/>
    <n v="0"/>
    <n v="0"/>
    <n v="0"/>
    <n v="0"/>
    <n v="0"/>
    <n v="0"/>
    <n v="0"/>
    <n v="0"/>
    <n v="120"/>
    <m/>
    <m/>
    <m/>
  </r>
  <r>
    <m/>
    <x v="6"/>
    <n v="2"/>
    <n v="1"/>
    <n v="1"/>
    <n v="0"/>
    <n v="2"/>
    <n v="1"/>
    <n v="1"/>
    <n v="0"/>
    <n v="15"/>
    <m/>
    <m/>
    <m/>
  </r>
  <r>
    <m/>
    <x v="22"/>
    <n v="3"/>
    <n v="1"/>
    <n v="4"/>
    <n v="0"/>
    <n v="3"/>
    <n v="1"/>
    <n v="1"/>
    <n v="0"/>
    <n v="5"/>
    <m/>
    <m/>
    <m/>
  </r>
  <r>
    <n v="36"/>
    <x v="27"/>
    <n v="2"/>
    <n v="0"/>
    <n v="1"/>
    <n v="0"/>
    <n v="0"/>
    <n v="1"/>
    <n v="0"/>
    <n v="0"/>
    <n v="15"/>
    <m/>
    <m/>
    <m/>
  </r>
  <r>
    <m/>
    <x v="24"/>
    <n v="0"/>
    <n v="0"/>
    <n v="0"/>
    <n v="0"/>
    <n v="0"/>
    <n v="1"/>
    <n v="0"/>
    <n v="0"/>
    <n v="120"/>
    <m/>
    <m/>
    <m/>
  </r>
  <r>
    <m/>
    <x v="34"/>
    <n v="0"/>
    <n v="0"/>
    <n v="1"/>
    <n v="0"/>
    <n v="0"/>
    <n v="1"/>
    <n v="0"/>
    <n v="0"/>
    <n v="120"/>
    <m/>
    <m/>
    <m/>
  </r>
  <r>
    <m/>
    <x v="11"/>
    <n v="2"/>
    <n v="2"/>
    <n v="1"/>
    <n v="2"/>
    <n v="0"/>
    <n v="0"/>
    <n v="0"/>
    <n v="0"/>
    <n v="120"/>
    <s v="1 hatch sandstorm"/>
    <s v="not good defense"/>
    <m/>
  </r>
  <r>
    <m/>
    <x v="12"/>
    <n v="2"/>
    <n v="1"/>
    <n v="0"/>
    <n v="0"/>
    <n v="3"/>
    <n v="1"/>
    <n v="1"/>
    <n v="0"/>
    <n v="120"/>
    <s v="cargo notes using camera"/>
    <m/>
    <s v="very good climber; no cargo?; directionless driving"/>
  </r>
  <r>
    <m/>
    <x v="7"/>
    <n v="1"/>
    <n v="2"/>
    <n v="1"/>
    <n v="1"/>
    <n v="1"/>
    <n v="0"/>
    <n v="0"/>
    <n v="0"/>
    <n v="120"/>
    <m/>
    <m/>
    <m/>
  </r>
  <r>
    <n v="37"/>
    <x v="37"/>
    <n v="0"/>
    <n v="0"/>
    <n v="0"/>
    <n v="0"/>
    <n v="1"/>
    <n v="1"/>
    <n v="1"/>
    <n v="0"/>
    <n v="2"/>
    <m/>
    <s v="decent, could be better"/>
    <m/>
  </r>
  <r>
    <m/>
    <x v="10"/>
    <n v="0"/>
    <n v="0"/>
    <n v="3"/>
    <n v="0"/>
    <n v="1"/>
    <n v="1"/>
    <n v="1"/>
    <n v="0"/>
    <n v="2"/>
    <m/>
    <m/>
    <m/>
  </r>
  <r>
    <m/>
    <x v="35"/>
    <n v="0"/>
    <n v="0"/>
    <n v="2"/>
    <n v="0"/>
    <n v="1"/>
    <n v="1"/>
    <n v="1"/>
    <n v="0"/>
    <n v="2"/>
    <m/>
    <m/>
    <m/>
  </r>
  <r>
    <m/>
    <x v="14"/>
    <n v="0"/>
    <n v="0"/>
    <n v="7"/>
    <n v="0"/>
    <n v="1"/>
    <n v="1"/>
    <n v="1"/>
    <n v="0"/>
    <n v="1"/>
    <m/>
    <m/>
    <s v="good ship bot"/>
  </r>
  <r>
    <m/>
    <x v="23"/>
    <n v="0"/>
    <n v="0"/>
    <n v="0"/>
    <n v="0"/>
    <n v="0"/>
    <n v="0"/>
    <n v="0"/>
    <n v="0"/>
    <n v="120"/>
    <m/>
    <m/>
    <m/>
  </r>
  <r>
    <m/>
    <x v="9"/>
    <n v="2"/>
    <n v="1"/>
    <n v="0"/>
    <n v="0"/>
    <n v="1"/>
    <n v="1"/>
    <n v="1"/>
    <n v="0"/>
    <n v="2"/>
    <m/>
    <m/>
    <m/>
  </r>
  <r>
    <n v="38"/>
    <x v="29"/>
    <n v="0"/>
    <n v="0"/>
    <n v="0"/>
    <n v="0"/>
    <n v="1"/>
    <n v="1"/>
    <n v="1"/>
    <n v="0"/>
    <n v="40"/>
    <s v="parked"/>
    <s v="pins a lot (potential fouls)"/>
    <m/>
  </r>
  <r>
    <m/>
    <x v="26"/>
    <n v="0"/>
    <n v="0"/>
    <n v="0"/>
    <n v="0"/>
    <n v="0"/>
    <n v="0"/>
    <n v="0"/>
    <n v="0"/>
    <n v="120"/>
    <m/>
    <m/>
    <s v="lost communication for most of the matcn"/>
  </r>
  <r>
    <m/>
    <x v="33"/>
    <n v="0"/>
    <n v="0"/>
    <n v="2"/>
    <n v="0"/>
    <n v="1"/>
    <n v="1"/>
    <n v="1"/>
    <n v="0"/>
    <n v="2"/>
    <m/>
    <m/>
    <m/>
  </r>
  <r>
    <m/>
    <x v="4"/>
    <n v="0"/>
    <n v="0"/>
    <n v="3"/>
    <n v="0"/>
    <n v="1"/>
    <n v="1"/>
    <n v="1"/>
    <n v="0"/>
    <n v="2"/>
    <m/>
    <m/>
    <m/>
  </r>
  <r>
    <m/>
    <x v="32"/>
    <n v="0"/>
    <n v="1"/>
    <n v="0"/>
    <n v="1"/>
    <n v="1"/>
    <n v="1"/>
    <n v="1"/>
    <n v="0"/>
    <n v="2"/>
    <m/>
    <m/>
    <m/>
  </r>
  <r>
    <m/>
    <x v="8"/>
    <n v="0"/>
    <n v="0"/>
    <n v="0"/>
    <n v="0"/>
    <n v="0"/>
    <n v="0"/>
    <n v="0"/>
    <n v="0"/>
    <n v="120"/>
    <m/>
    <m/>
    <s v="disabld"/>
  </r>
  <r>
    <n v="39"/>
    <x v="15"/>
    <n v="0"/>
    <n v="0"/>
    <n v="0"/>
    <n v="0"/>
    <n v="1"/>
    <n v="1"/>
    <n v="1"/>
    <n v="0"/>
    <n v="2"/>
    <m/>
    <m/>
    <s v="pushed skunkworks onto level 3"/>
  </r>
  <r>
    <m/>
    <x v="24"/>
    <n v="0"/>
    <n v="2"/>
    <n v="0"/>
    <n v="0"/>
    <n v="1"/>
    <n v="1"/>
    <n v="1"/>
    <n v="0"/>
    <n v="2"/>
    <m/>
    <m/>
    <m/>
  </r>
  <r>
    <m/>
    <x v="22"/>
    <n v="2"/>
    <n v="0"/>
    <n v="2"/>
    <n v="0"/>
    <n v="3"/>
    <n v="1"/>
    <n v="1"/>
    <n v="0"/>
    <n v="20"/>
    <m/>
    <m/>
    <s v="got stuck, pushed onto 3 by3681"/>
  </r>
  <r>
    <m/>
    <x v="28"/>
    <n v="1"/>
    <n v="2"/>
    <n v="1"/>
    <n v="1"/>
    <n v="0"/>
    <n v="0"/>
    <n v="0"/>
    <n v="0"/>
    <n v="120"/>
    <m/>
    <m/>
    <m/>
  </r>
  <r>
    <m/>
    <x v="0"/>
    <n v="0"/>
    <n v="0"/>
    <n v="3"/>
    <n v="0"/>
    <n v="1"/>
    <n v="1"/>
    <n v="1"/>
    <n v="0"/>
    <n v="2"/>
    <m/>
    <m/>
    <m/>
  </r>
  <r>
    <m/>
    <x v="3"/>
    <n v="0"/>
    <n v="4"/>
    <n v="0"/>
    <n v="0"/>
    <n v="0"/>
    <n v="0"/>
    <n v="0"/>
    <n v="0"/>
    <n v="120"/>
    <m/>
    <m/>
    <m/>
  </r>
  <r>
    <n v="40"/>
    <x v="27"/>
    <n v="1"/>
    <n v="0"/>
    <n v="0"/>
    <n v="0"/>
    <n v="0"/>
    <n v="0"/>
    <n v="0"/>
    <n v="0"/>
    <n v="120"/>
    <m/>
    <m/>
    <s v="has ramp, unclear if it actually works"/>
  </r>
  <r>
    <m/>
    <x v="9"/>
    <n v="2"/>
    <n v="1"/>
    <n v="0"/>
    <n v="0"/>
    <n v="1"/>
    <n v="1"/>
    <n v="1"/>
    <n v="0"/>
    <n v="2"/>
    <m/>
    <m/>
    <s v="trouble with hatches"/>
  </r>
  <r>
    <m/>
    <x v="12"/>
    <n v="3"/>
    <n v="0"/>
    <n v="0"/>
    <n v="0"/>
    <n v="3"/>
    <n v="1"/>
    <n v="1"/>
    <n v="0"/>
    <n v="5"/>
    <m/>
    <m/>
    <m/>
  </r>
  <r>
    <m/>
    <x v="20"/>
    <n v="0"/>
    <n v="0"/>
    <n v="3"/>
    <n v="0"/>
    <n v="1"/>
    <n v="1"/>
    <n v="1"/>
    <n v="0"/>
    <n v="2"/>
    <m/>
    <m/>
    <m/>
  </r>
  <r>
    <m/>
    <x v="25"/>
    <n v="1"/>
    <n v="0"/>
    <n v="3"/>
    <n v="0"/>
    <n v="1"/>
    <n v="1"/>
    <n v="1"/>
    <n v="0"/>
    <n v="2"/>
    <m/>
    <m/>
    <m/>
  </r>
  <r>
    <m/>
    <x v="36"/>
    <n v="2"/>
    <n v="0"/>
    <n v="1"/>
    <n v="0"/>
    <n v="0"/>
    <n v="0"/>
    <n v="0"/>
    <n v="0"/>
    <n v="120"/>
    <m/>
    <m/>
    <m/>
  </r>
  <r>
    <n v="41"/>
    <x v="19"/>
    <n v="0"/>
    <n v="5"/>
    <n v="1"/>
    <n v="3"/>
    <n v="3"/>
    <n v="1"/>
    <n v="1"/>
    <n v="0"/>
    <n v="3"/>
    <m/>
    <m/>
    <m/>
  </r>
  <r>
    <m/>
    <x v="35"/>
    <n v="0"/>
    <n v="0"/>
    <n v="2"/>
    <n v="1"/>
    <n v="0"/>
    <n v="0"/>
    <n v="0"/>
    <n v="0"/>
    <n v="120"/>
    <m/>
    <m/>
    <m/>
  </r>
  <r>
    <m/>
    <x v="4"/>
    <n v="3"/>
    <n v="0"/>
    <n v="0"/>
    <n v="0"/>
    <n v="1"/>
    <n v="1"/>
    <n v="1"/>
    <n v="0"/>
    <n v="2"/>
    <m/>
    <m/>
    <m/>
  </r>
  <r>
    <m/>
    <x v="7"/>
    <n v="3"/>
    <n v="0"/>
    <n v="0"/>
    <n v="0"/>
    <n v="3"/>
    <n v="1"/>
    <n v="1"/>
    <n v="0"/>
    <n v="7"/>
    <m/>
    <m/>
    <m/>
  </r>
  <r>
    <m/>
    <x v="17"/>
    <n v="0"/>
    <n v="0"/>
    <n v="0"/>
    <n v="0"/>
    <n v="0"/>
    <n v="0"/>
    <n v="0"/>
    <n v="0"/>
    <n v="120"/>
    <m/>
    <m/>
    <s v="didn't move"/>
  </r>
  <r>
    <m/>
    <x v="13"/>
    <n v="0"/>
    <n v="0"/>
    <n v="0"/>
    <n v="0"/>
    <n v="1"/>
    <n v="1"/>
    <n v="1"/>
    <n v="0"/>
    <n v="2"/>
    <m/>
    <m/>
    <s v="could manipulate but not place"/>
  </r>
  <r>
    <n v="42"/>
    <x v="14"/>
    <n v="1"/>
    <n v="0"/>
    <n v="1"/>
    <n v="0"/>
    <n v="2"/>
    <n v="1"/>
    <n v="1"/>
    <n v="0"/>
    <n v="4"/>
    <m/>
    <m/>
    <m/>
  </r>
  <r>
    <m/>
    <x v="11"/>
    <n v="0"/>
    <n v="0"/>
    <n v="5"/>
    <n v="0"/>
    <n v="1"/>
    <n v="1"/>
    <n v="1"/>
    <n v="0"/>
    <n v="2"/>
    <s v="1 hatch"/>
    <m/>
    <m/>
  </r>
  <r>
    <m/>
    <x v="6"/>
    <n v="2"/>
    <n v="0"/>
    <n v="0"/>
    <n v="0"/>
    <n v="2"/>
    <n v="1"/>
    <n v="1"/>
    <n v="0"/>
    <n v="7"/>
    <s v="swaying"/>
    <m/>
    <m/>
  </r>
  <r>
    <m/>
    <x v="29"/>
    <n v="0"/>
    <n v="0"/>
    <n v="0"/>
    <n v="0"/>
    <n v="3"/>
    <n v="1"/>
    <n v="1"/>
    <n v="0"/>
    <n v="5"/>
    <m/>
    <m/>
    <m/>
  </r>
  <r>
    <m/>
    <x v="23"/>
    <n v="0"/>
    <n v="0"/>
    <n v="0"/>
    <n v="0"/>
    <n v="1"/>
    <n v="1"/>
    <n v="1"/>
    <n v="0"/>
    <n v="2"/>
    <m/>
    <m/>
    <m/>
  </r>
  <r>
    <m/>
    <x v="2"/>
    <n v="3"/>
    <n v="0"/>
    <n v="0"/>
    <n v="0"/>
    <n v="2"/>
    <n v="1"/>
    <n v="1"/>
    <n v="0"/>
    <n v="5"/>
    <s v="1 hatch"/>
    <m/>
    <m/>
  </r>
  <r>
    <n v="43"/>
    <x v="21"/>
    <n v="0"/>
    <n v="0"/>
    <n v="0"/>
    <n v="0"/>
    <n v="3"/>
    <n v="1"/>
    <n v="1"/>
    <n v="0"/>
    <n v="10"/>
    <m/>
    <m/>
    <m/>
  </r>
  <r>
    <m/>
    <x v="10"/>
    <n v="0"/>
    <n v="0"/>
    <n v="2"/>
    <n v="0"/>
    <n v="1"/>
    <n v="1"/>
    <n v="1"/>
    <n v="0"/>
    <n v="2"/>
    <m/>
    <m/>
    <m/>
  </r>
  <r>
    <m/>
    <x v="16"/>
    <n v="0"/>
    <n v="0"/>
    <n v="3"/>
    <n v="0"/>
    <n v="2"/>
    <n v="1"/>
    <n v="1"/>
    <n v="0"/>
    <n v="2"/>
    <m/>
    <m/>
    <m/>
  </r>
  <r>
    <m/>
    <x v="31"/>
    <n v="1"/>
    <n v="2"/>
    <n v="0"/>
    <n v="0"/>
    <n v="1"/>
    <n v="1"/>
    <n v="1"/>
    <n v="0"/>
    <n v="2"/>
    <s v="problems grabbing hatches"/>
    <m/>
    <m/>
  </r>
  <r>
    <m/>
    <x v="18"/>
    <n v="0"/>
    <n v="0"/>
    <n v="0"/>
    <n v="0"/>
    <n v="1"/>
    <n v="1"/>
    <n v="1"/>
    <n v="0"/>
    <n v="2"/>
    <m/>
    <m/>
    <m/>
  </r>
  <r>
    <m/>
    <x v="33"/>
    <n v="0"/>
    <n v="0"/>
    <n v="4"/>
    <n v="1"/>
    <n v="1"/>
    <n v="1"/>
    <n v="1"/>
    <n v="0"/>
    <n v="2"/>
    <m/>
    <m/>
    <m/>
  </r>
  <r>
    <n v="44"/>
    <x v="26"/>
    <n v="0"/>
    <n v="1"/>
    <n v="0"/>
    <n v="0"/>
    <n v="1"/>
    <n v="1"/>
    <n v="1"/>
    <n v="0"/>
    <n v="2"/>
    <m/>
    <m/>
    <m/>
  </r>
  <r>
    <m/>
    <x v="8"/>
    <n v="0"/>
    <n v="0"/>
    <n v="0"/>
    <n v="0"/>
    <n v="0"/>
    <n v="0"/>
    <n v="0"/>
    <n v="0"/>
    <n v="120"/>
    <m/>
    <m/>
    <s v="disabled"/>
  </r>
  <r>
    <m/>
    <x v="37"/>
    <n v="0"/>
    <n v="0"/>
    <n v="0"/>
    <n v="0"/>
    <n v="0"/>
    <n v="0"/>
    <n v="0"/>
    <n v="0"/>
    <n v="120"/>
    <m/>
    <m/>
    <s v="not defense"/>
  </r>
  <r>
    <m/>
    <x v="34"/>
    <n v="2"/>
    <n v="0"/>
    <n v="3"/>
    <n v="2"/>
    <n v="0"/>
    <n v="1"/>
    <n v="0"/>
    <n v="0"/>
    <n v="120"/>
    <m/>
    <m/>
    <m/>
  </r>
  <r>
    <m/>
    <x v="1"/>
    <n v="0"/>
    <n v="0"/>
    <n v="0"/>
    <n v="0"/>
    <n v="1"/>
    <n v="1"/>
    <n v="1"/>
    <n v="0"/>
    <n v="120"/>
    <m/>
    <m/>
    <s v="got stuck but managed to get unstuck"/>
  </r>
  <r>
    <m/>
    <x v="30"/>
    <n v="2"/>
    <n v="0"/>
    <n v="1"/>
    <n v="0"/>
    <n v="1"/>
    <n v="1"/>
    <n v="1"/>
    <n v="0"/>
    <n v="10"/>
    <m/>
    <m/>
    <m/>
  </r>
  <r>
    <n v="45"/>
    <x v="5"/>
    <n v="0"/>
    <n v="1"/>
    <n v="0"/>
    <n v="0"/>
    <n v="0"/>
    <n v="0"/>
    <n v="0"/>
    <n v="0"/>
    <n v="120"/>
    <m/>
    <m/>
    <m/>
  </r>
  <r>
    <m/>
    <x v="2"/>
    <n v="2"/>
    <n v="0"/>
    <n v="1"/>
    <n v="0"/>
    <n v="2"/>
    <n v="1"/>
    <n v="1"/>
    <n v="0"/>
    <n v="4"/>
    <m/>
    <m/>
    <m/>
  </r>
  <r>
    <m/>
    <x v="17"/>
    <n v="0"/>
    <n v="0"/>
    <n v="0"/>
    <n v="0"/>
    <n v="1"/>
    <n v="1"/>
    <n v="1"/>
    <n v="0"/>
    <n v="5"/>
    <m/>
    <m/>
    <m/>
  </r>
  <r>
    <m/>
    <x v="32"/>
    <n v="1"/>
    <n v="4"/>
    <n v="0"/>
    <n v="0"/>
    <n v="1"/>
    <n v="1"/>
    <n v="1"/>
    <n v="0"/>
    <n v="5"/>
    <m/>
    <m/>
    <m/>
  </r>
  <r>
    <m/>
    <x v="25"/>
    <n v="0"/>
    <n v="5"/>
    <n v="1"/>
    <n v="1"/>
    <n v="1"/>
    <n v="1"/>
    <n v="1"/>
    <n v="0"/>
    <n v="5"/>
    <m/>
    <m/>
    <m/>
  </r>
  <r>
    <m/>
    <x v="7"/>
    <n v="2"/>
    <n v="0"/>
    <n v="0"/>
    <n v="0"/>
    <n v="1"/>
    <n v="1"/>
    <n v="1"/>
    <n v="0"/>
    <n v="9"/>
    <m/>
    <m/>
    <s v="Difficulty with hatch intake"/>
  </r>
  <r>
    <n v="46"/>
    <x v="29"/>
    <n v="0"/>
    <n v="0"/>
    <n v="0"/>
    <n v="0"/>
    <n v="1"/>
    <n v="1"/>
    <n v="1"/>
    <n v="0"/>
    <n v="2"/>
    <m/>
    <m/>
    <m/>
  </r>
  <r>
    <m/>
    <x v="13"/>
    <n v="1"/>
    <n v="1"/>
    <n v="0"/>
    <n v="0"/>
    <n v="1"/>
    <n v="1"/>
    <n v="1"/>
    <n v="0"/>
    <n v="2"/>
    <m/>
    <m/>
    <s v="slow with hatches"/>
  </r>
  <r>
    <m/>
    <x v="35"/>
    <n v="0"/>
    <n v="0"/>
    <n v="6"/>
    <n v="0"/>
    <n v="1"/>
    <n v="1"/>
    <n v="1"/>
    <n v="0"/>
    <n v="2"/>
    <m/>
    <m/>
    <s v="only cargo ship"/>
  </r>
  <r>
    <m/>
    <x v="31"/>
    <n v="0"/>
    <n v="2"/>
    <n v="0"/>
    <n v="0"/>
    <n v="1"/>
    <n v="1"/>
    <n v="1"/>
    <n v="0"/>
    <n v="9"/>
    <m/>
    <m/>
    <m/>
  </r>
  <r>
    <m/>
    <x v="36"/>
    <n v="0"/>
    <n v="1"/>
    <n v="0"/>
    <n v="0"/>
    <n v="1"/>
    <n v="1"/>
    <n v="1"/>
    <n v="0"/>
    <n v="2"/>
    <m/>
    <m/>
    <m/>
  </r>
  <r>
    <m/>
    <x v="28"/>
    <n v="1"/>
    <n v="0"/>
    <n v="3"/>
    <n v="0"/>
    <n v="2"/>
    <n v="1"/>
    <n v="1"/>
    <n v="0"/>
    <n v="5"/>
    <m/>
    <m/>
    <m/>
  </r>
  <r>
    <n v="47"/>
    <x v="4"/>
    <n v="2"/>
    <n v="2"/>
    <n v="0"/>
    <n v="1"/>
    <n v="1"/>
    <n v="1"/>
    <n v="1"/>
    <n v="0"/>
    <n v="2"/>
    <m/>
    <m/>
    <m/>
  </r>
  <r>
    <m/>
    <x v="14"/>
    <n v="0"/>
    <n v="0"/>
    <n v="2"/>
    <n v="1"/>
    <n v="1"/>
    <n v="1"/>
    <n v="1"/>
    <n v="0"/>
    <n v="1"/>
    <m/>
    <m/>
    <m/>
  </r>
  <r>
    <m/>
    <x v="10"/>
    <m/>
    <m/>
    <m/>
    <m/>
    <m/>
    <m/>
    <m/>
    <m/>
    <n v="120"/>
    <m/>
    <m/>
    <m/>
  </r>
  <r>
    <m/>
    <x v="21"/>
    <n v="1"/>
    <n v="0"/>
    <n v="1"/>
    <n v="0"/>
    <n v="3"/>
    <n v="1"/>
    <n v="1"/>
    <n v="0"/>
    <n v="7"/>
    <m/>
    <m/>
    <m/>
  </r>
  <r>
    <m/>
    <x v="33"/>
    <n v="0"/>
    <n v="0"/>
    <n v="0"/>
    <n v="0"/>
    <n v="1"/>
    <n v="1"/>
    <n v="1"/>
    <n v="0"/>
    <n v="2"/>
    <m/>
    <m/>
    <m/>
  </r>
  <r>
    <m/>
    <x v="20"/>
    <n v="0"/>
    <n v="0"/>
    <n v="2"/>
    <n v="0"/>
    <n v="1"/>
    <n v="1"/>
    <n v="1"/>
    <n v="0"/>
    <n v="2"/>
    <m/>
    <m/>
    <m/>
  </r>
  <r>
    <n v="48"/>
    <x v="22"/>
    <n v="1"/>
    <n v="2"/>
    <n v="1"/>
    <n v="0"/>
    <n v="3"/>
    <n v="1"/>
    <n v="0"/>
    <n v="0"/>
    <n v="20"/>
    <m/>
    <s v="pushed around"/>
    <s v="very close; ran out of time"/>
  </r>
  <r>
    <m/>
    <x v="5"/>
    <n v="1"/>
    <n v="1"/>
    <n v="0"/>
    <n v="0"/>
    <n v="1"/>
    <n v="1"/>
    <n v="1"/>
    <n v="0"/>
    <n v="2"/>
    <m/>
    <m/>
    <m/>
  </r>
  <r>
    <m/>
    <x v="11"/>
    <n v="3"/>
    <n v="0"/>
    <n v="2"/>
    <n v="0"/>
    <n v="1"/>
    <n v="1"/>
    <n v="1"/>
    <n v="0"/>
    <n v="2"/>
    <m/>
    <s v="pushed around"/>
    <m/>
  </r>
  <r>
    <m/>
    <x v="16"/>
    <n v="0"/>
    <n v="0"/>
    <n v="3"/>
    <n v="0"/>
    <n v="2"/>
    <n v="1"/>
    <n v="1"/>
    <n v="0"/>
    <n v="1"/>
    <m/>
    <m/>
    <s v="disabled, but reconnected"/>
  </r>
  <r>
    <m/>
    <x v="26"/>
    <n v="0"/>
    <n v="0"/>
    <n v="0"/>
    <n v="0"/>
    <n v="1"/>
    <n v="1"/>
    <n v="1"/>
    <n v="0"/>
    <n v="120"/>
    <m/>
    <m/>
    <s v="defense"/>
  </r>
  <r>
    <m/>
    <x v="12"/>
    <n v="2"/>
    <n v="0"/>
    <n v="0"/>
    <n v="0"/>
    <n v="3"/>
    <n v="1"/>
    <n v="0"/>
    <n v="0"/>
    <n v="10"/>
    <m/>
    <m/>
    <m/>
  </r>
  <r>
    <n v="49"/>
    <x v="23"/>
    <n v="0"/>
    <n v="0"/>
    <n v="0"/>
    <n v="0"/>
    <n v="0"/>
    <n v="0"/>
    <n v="0"/>
    <n v="0"/>
    <n v="120"/>
    <m/>
    <m/>
    <m/>
  </r>
  <r>
    <m/>
    <x v="37"/>
    <n v="0"/>
    <n v="0"/>
    <n v="0"/>
    <n v="0"/>
    <n v="0"/>
    <n v="0"/>
    <n v="0"/>
    <n v="0"/>
    <n v="120"/>
    <m/>
    <m/>
    <s v="Defense bot; started on first level; drive base"/>
  </r>
  <r>
    <m/>
    <x v="32"/>
    <n v="5"/>
    <n v="3"/>
    <n v="1"/>
    <n v="0"/>
    <n v="1"/>
    <n v="1"/>
    <n v="1"/>
    <n v="0"/>
    <n v="2"/>
    <m/>
    <m/>
    <s v="Fast with hatches"/>
  </r>
  <r>
    <m/>
    <x v="24"/>
    <n v="0"/>
    <n v="0"/>
    <n v="0"/>
    <n v="0"/>
    <n v="0"/>
    <n v="0"/>
    <n v="0"/>
    <n v="0"/>
    <n v="120"/>
    <m/>
    <m/>
    <s v="disabled"/>
  </r>
  <r>
    <m/>
    <x v="18"/>
    <n v="1"/>
    <n v="0"/>
    <n v="3"/>
    <n v="0"/>
    <n v="1"/>
    <n v="1"/>
    <n v="1"/>
    <n v="0"/>
    <n v="2"/>
    <m/>
    <m/>
    <m/>
  </r>
  <r>
    <m/>
    <x v="0"/>
    <n v="0"/>
    <n v="3"/>
    <n v="0"/>
    <n v="0"/>
    <n v="2"/>
    <n v="1"/>
    <n v="0"/>
    <n v="0"/>
    <n v="120"/>
    <m/>
    <m/>
    <m/>
  </r>
  <r>
    <n v="50"/>
    <x v="8"/>
    <n v="0"/>
    <n v="0"/>
    <n v="0"/>
    <n v="0"/>
    <n v="0"/>
    <n v="0"/>
    <n v="0"/>
    <n v="0"/>
    <n v="120"/>
    <m/>
    <m/>
    <m/>
  </r>
  <r>
    <m/>
    <x v="30"/>
    <n v="0"/>
    <n v="1"/>
    <n v="0"/>
    <n v="0"/>
    <n v="1"/>
    <n v="1"/>
    <n v="1"/>
    <n v="0"/>
    <n v="2"/>
    <m/>
    <m/>
    <m/>
  </r>
  <r>
    <m/>
    <x v="9"/>
    <n v="2"/>
    <n v="1"/>
    <n v="0"/>
    <n v="0"/>
    <n v="1"/>
    <n v="1"/>
    <n v="1"/>
    <n v="0"/>
    <n v="2"/>
    <m/>
    <m/>
    <m/>
  </r>
  <r>
    <m/>
    <x v="15"/>
    <n v="1"/>
    <n v="0"/>
    <n v="0"/>
    <n v="0"/>
    <n v="1"/>
    <n v="1"/>
    <n v="1"/>
    <n v="0"/>
    <n v="2"/>
    <m/>
    <m/>
    <m/>
  </r>
  <r>
    <m/>
    <x v="19"/>
    <n v="0"/>
    <n v="3"/>
    <n v="2"/>
    <n v="4"/>
    <n v="3"/>
    <n v="1"/>
    <n v="1"/>
    <n v="0"/>
    <n v="10"/>
    <m/>
    <m/>
    <m/>
  </r>
  <r>
    <m/>
    <x v="27"/>
    <n v="3"/>
    <n v="0"/>
    <n v="0"/>
    <n v="0"/>
    <n v="1"/>
    <n v="1"/>
    <n v="1"/>
    <n v="0"/>
    <n v="2"/>
    <m/>
    <m/>
    <m/>
  </r>
  <r>
    <n v="51"/>
    <x v="34"/>
    <n v="0"/>
    <n v="0"/>
    <n v="3"/>
    <n v="0"/>
    <n v="0"/>
    <n v="0"/>
    <n v="0"/>
    <n v="0"/>
    <n v="120"/>
    <m/>
    <m/>
    <m/>
  </r>
  <r>
    <m/>
    <x v="6"/>
    <n v="1"/>
    <n v="0"/>
    <n v="0"/>
    <n v="1"/>
    <n v="2"/>
    <n v="1"/>
    <n v="1"/>
    <n v="0"/>
    <n v="10"/>
    <m/>
    <m/>
    <m/>
  </r>
  <r>
    <m/>
    <x v="16"/>
    <n v="0"/>
    <n v="0"/>
    <n v="0"/>
    <n v="0"/>
    <n v="0"/>
    <n v="1"/>
    <n v="0"/>
    <n v="0"/>
    <n v="120"/>
    <m/>
    <m/>
    <s v="Dropped cargo; fell :("/>
  </r>
  <r>
    <m/>
    <x v="12"/>
    <n v="3"/>
    <n v="0"/>
    <n v="0"/>
    <n v="0"/>
    <n v="3"/>
    <n v="1"/>
    <n v="1"/>
    <n v="0"/>
    <n v="120"/>
    <m/>
    <m/>
    <m/>
  </r>
  <r>
    <m/>
    <x v="3"/>
    <n v="3"/>
    <n v="0"/>
    <n v="0"/>
    <n v="0"/>
    <n v="1"/>
    <n v="1"/>
    <n v="1"/>
    <n v="0"/>
    <n v="120"/>
    <m/>
    <m/>
    <m/>
  </r>
  <r>
    <m/>
    <x v="1"/>
    <n v="0"/>
    <n v="0"/>
    <n v="0"/>
    <n v="0"/>
    <n v="0"/>
    <n v="0"/>
    <n v="0"/>
    <n v="0"/>
    <n v="120"/>
    <m/>
    <m/>
    <s v="No show"/>
  </r>
  <r>
    <n v="52"/>
    <x v="22"/>
    <m/>
    <m/>
    <m/>
    <m/>
    <m/>
    <m/>
    <m/>
    <m/>
    <m/>
    <m/>
    <m/>
    <m/>
  </r>
  <r>
    <m/>
    <x v="18"/>
    <m/>
    <m/>
    <m/>
    <m/>
    <m/>
    <m/>
    <m/>
    <m/>
    <m/>
    <m/>
    <m/>
    <m/>
  </r>
  <r>
    <m/>
    <x v="13"/>
    <m/>
    <m/>
    <m/>
    <m/>
    <m/>
    <m/>
    <m/>
    <m/>
    <m/>
    <m/>
    <m/>
    <m/>
  </r>
  <r>
    <m/>
    <x v="20"/>
    <m/>
    <m/>
    <m/>
    <m/>
    <m/>
    <m/>
    <m/>
    <m/>
    <m/>
    <m/>
    <m/>
    <m/>
  </r>
  <r>
    <m/>
    <x v="37"/>
    <m/>
    <m/>
    <m/>
    <m/>
    <m/>
    <m/>
    <m/>
    <m/>
    <m/>
    <m/>
    <m/>
    <m/>
  </r>
  <r>
    <m/>
    <x v="11"/>
    <m/>
    <m/>
    <m/>
    <m/>
    <m/>
    <m/>
    <m/>
    <m/>
    <m/>
    <m/>
    <m/>
    <m/>
  </r>
  <r>
    <n v="53"/>
    <x v="2"/>
    <m/>
    <m/>
    <m/>
    <m/>
    <m/>
    <m/>
    <m/>
    <m/>
    <m/>
    <m/>
    <m/>
    <m/>
  </r>
  <r>
    <m/>
    <x v="4"/>
    <m/>
    <m/>
    <m/>
    <m/>
    <m/>
    <m/>
    <m/>
    <m/>
    <m/>
    <m/>
    <m/>
    <m/>
  </r>
  <r>
    <m/>
    <x v="25"/>
    <m/>
    <m/>
    <m/>
    <m/>
    <m/>
    <m/>
    <m/>
    <m/>
    <m/>
    <m/>
    <m/>
    <m/>
  </r>
  <r>
    <m/>
    <x v="35"/>
    <m/>
    <m/>
    <m/>
    <m/>
    <m/>
    <m/>
    <m/>
    <m/>
    <m/>
    <m/>
    <m/>
    <m/>
  </r>
  <r>
    <m/>
    <x v="8"/>
    <m/>
    <m/>
    <m/>
    <m/>
    <m/>
    <m/>
    <m/>
    <m/>
    <m/>
    <m/>
    <m/>
    <m/>
  </r>
  <r>
    <m/>
    <x v="0"/>
    <m/>
    <m/>
    <m/>
    <m/>
    <m/>
    <m/>
    <m/>
    <m/>
    <m/>
    <m/>
    <m/>
    <m/>
  </r>
  <r>
    <n v="54"/>
    <x v="1"/>
    <m/>
    <m/>
    <m/>
    <m/>
    <m/>
    <m/>
    <m/>
    <m/>
    <m/>
    <m/>
    <m/>
    <m/>
  </r>
  <r>
    <m/>
    <x v="31"/>
    <m/>
    <m/>
    <m/>
    <m/>
    <m/>
    <m/>
    <m/>
    <m/>
    <m/>
    <m/>
    <m/>
    <m/>
  </r>
  <r>
    <m/>
    <x v="14"/>
    <m/>
    <m/>
    <m/>
    <m/>
    <m/>
    <m/>
    <m/>
    <m/>
    <m/>
    <m/>
    <m/>
    <m/>
  </r>
  <r>
    <m/>
    <x v="32"/>
    <m/>
    <m/>
    <m/>
    <m/>
    <m/>
    <m/>
    <m/>
    <m/>
    <m/>
    <m/>
    <m/>
    <m/>
  </r>
  <r>
    <m/>
    <x v="27"/>
    <m/>
    <m/>
    <m/>
    <m/>
    <m/>
    <m/>
    <m/>
    <m/>
    <m/>
    <m/>
    <m/>
    <m/>
  </r>
  <r>
    <m/>
    <x v="36"/>
    <m/>
    <m/>
    <m/>
    <m/>
    <m/>
    <m/>
    <m/>
    <m/>
    <m/>
    <m/>
    <m/>
    <m/>
  </r>
  <r>
    <n v="55"/>
    <x v="19"/>
    <m/>
    <m/>
    <m/>
    <m/>
    <m/>
    <m/>
    <m/>
    <m/>
    <m/>
    <m/>
    <m/>
    <m/>
  </r>
  <r>
    <m/>
    <x v="17"/>
    <m/>
    <m/>
    <m/>
    <m/>
    <m/>
    <m/>
    <m/>
    <m/>
    <m/>
    <m/>
    <m/>
    <m/>
  </r>
  <r>
    <m/>
    <x v="24"/>
    <m/>
    <m/>
    <m/>
    <m/>
    <m/>
    <m/>
    <m/>
    <m/>
    <m/>
    <m/>
    <m/>
    <m/>
  </r>
  <r>
    <m/>
    <x v="10"/>
    <m/>
    <m/>
    <m/>
    <m/>
    <m/>
    <m/>
    <m/>
    <m/>
    <m/>
    <m/>
    <m/>
    <m/>
  </r>
  <r>
    <m/>
    <x v="15"/>
    <m/>
    <m/>
    <m/>
    <m/>
    <m/>
    <m/>
    <m/>
    <m/>
    <m/>
    <m/>
    <m/>
    <m/>
  </r>
  <r>
    <m/>
    <x v="6"/>
    <m/>
    <m/>
    <m/>
    <m/>
    <m/>
    <m/>
    <m/>
    <m/>
    <m/>
    <m/>
    <m/>
    <m/>
  </r>
  <r>
    <n v="56"/>
    <x v="28"/>
    <m/>
    <m/>
    <m/>
    <m/>
    <m/>
    <m/>
    <m/>
    <m/>
    <m/>
    <m/>
    <m/>
    <m/>
  </r>
  <r>
    <m/>
    <x v="34"/>
    <m/>
    <m/>
    <m/>
    <m/>
    <m/>
    <m/>
    <m/>
    <m/>
    <m/>
    <m/>
    <m/>
    <m/>
  </r>
  <r>
    <m/>
    <x v="21"/>
    <m/>
    <m/>
    <m/>
    <m/>
    <m/>
    <m/>
    <m/>
    <m/>
    <m/>
    <m/>
    <m/>
    <m/>
  </r>
  <r>
    <m/>
    <x v="5"/>
    <m/>
    <m/>
    <m/>
    <m/>
    <m/>
    <m/>
    <m/>
    <m/>
    <m/>
    <m/>
    <m/>
    <m/>
  </r>
  <r>
    <m/>
    <x v="29"/>
    <m/>
    <m/>
    <m/>
    <m/>
    <m/>
    <m/>
    <m/>
    <m/>
    <m/>
    <m/>
    <m/>
    <m/>
  </r>
  <r>
    <m/>
    <x v="9"/>
    <m/>
    <m/>
    <m/>
    <m/>
    <m/>
    <m/>
    <m/>
    <m/>
    <m/>
    <m/>
    <m/>
    <m/>
  </r>
  <r>
    <n v="57"/>
    <x v="23"/>
    <m/>
    <m/>
    <m/>
    <m/>
    <m/>
    <m/>
    <m/>
    <m/>
    <m/>
    <m/>
    <m/>
    <m/>
  </r>
  <r>
    <m/>
    <x v="33"/>
    <m/>
    <m/>
    <m/>
    <m/>
    <m/>
    <m/>
    <m/>
    <m/>
    <m/>
    <m/>
    <m/>
    <m/>
  </r>
  <r>
    <m/>
    <x v="7"/>
    <m/>
    <m/>
    <m/>
    <m/>
    <m/>
    <m/>
    <m/>
    <m/>
    <m/>
    <m/>
    <m/>
    <m/>
  </r>
  <r>
    <m/>
    <x v="30"/>
    <m/>
    <m/>
    <m/>
    <m/>
    <m/>
    <m/>
    <m/>
    <m/>
    <m/>
    <m/>
    <m/>
    <m/>
  </r>
  <r>
    <m/>
    <x v="3"/>
    <m/>
    <m/>
    <m/>
    <m/>
    <m/>
    <m/>
    <m/>
    <m/>
    <m/>
    <m/>
    <m/>
    <m/>
  </r>
  <r>
    <m/>
    <x v="26"/>
    <m/>
    <m/>
    <m/>
    <m/>
    <m/>
    <m/>
    <m/>
    <m/>
    <m/>
    <m/>
    <m/>
    <m/>
  </r>
  <r>
    <n v="58"/>
    <x v="31"/>
    <m/>
    <m/>
    <m/>
    <m/>
    <m/>
    <m/>
    <m/>
    <m/>
    <m/>
    <m/>
    <m/>
    <m/>
  </r>
  <r>
    <m/>
    <x v="0"/>
    <m/>
    <m/>
    <m/>
    <m/>
    <m/>
    <m/>
    <m/>
    <m/>
    <m/>
    <m/>
    <m/>
    <m/>
  </r>
  <r>
    <m/>
    <x v="20"/>
    <m/>
    <m/>
    <m/>
    <m/>
    <m/>
    <m/>
    <m/>
    <m/>
    <m/>
    <m/>
    <m/>
    <m/>
  </r>
  <r>
    <m/>
    <x v="11"/>
    <m/>
    <m/>
    <m/>
    <m/>
    <m/>
    <m/>
    <m/>
    <m/>
    <m/>
    <m/>
    <m/>
    <m/>
  </r>
  <r>
    <m/>
    <x v="17"/>
    <m/>
    <m/>
    <m/>
    <m/>
    <m/>
    <m/>
    <m/>
    <m/>
    <m/>
    <m/>
    <m/>
    <m/>
  </r>
  <r>
    <m/>
    <x v="8"/>
    <m/>
    <m/>
    <m/>
    <m/>
    <m/>
    <m/>
    <m/>
    <m/>
    <m/>
    <m/>
    <m/>
    <m/>
  </r>
  <r>
    <n v="59"/>
    <x v="22"/>
    <m/>
    <m/>
    <m/>
    <m/>
    <m/>
    <m/>
    <m/>
    <m/>
    <m/>
    <m/>
    <m/>
    <m/>
  </r>
  <r>
    <m/>
    <x v="37"/>
    <m/>
    <m/>
    <m/>
    <m/>
    <m/>
    <m/>
    <m/>
    <m/>
    <m/>
    <m/>
    <m/>
    <m/>
  </r>
  <r>
    <m/>
    <x v="25"/>
    <m/>
    <m/>
    <m/>
    <m/>
    <m/>
    <m/>
    <m/>
    <m/>
    <m/>
    <m/>
    <m/>
    <m/>
  </r>
  <r>
    <m/>
    <x v="21"/>
    <m/>
    <m/>
    <m/>
    <m/>
    <m/>
    <m/>
    <m/>
    <m/>
    <m/>
    <m/>
    <m/>
    <m/>
  </r>
  <r>
    <m/>
    <x v="32"/>
    <m/>
    <m/>
    <m/>
    <m/>
    <m/>
    <m/>
    <m/>
    <m/>
    <m/>
    <m/>
    <m/>
    <m/>
  </r>
  <r>
    <m/>
    <x v="6"/>
    <m/>
    <m/>
    <m/>
    <m/>
    <m/>
    <m/>
    <m/>
    <m/>
    <m/>
    <m/>
    <m/>
    <m/>
  </r>
  <r>
    <n v="60"/>
    <x v="14"/>
    <n v="0"/>
    <n v="0"/>
    <n v="6"/>
    <n v="0"/>
    <n v="1"/>
    <n v="1"/>
    <n v="1"/>
    <n v="0"/>
    <n v="2"/>
    <m/>
    <m/>
    <m/>
  </r>
  <r>
    <m/>
    <x v="29"/>
    <n v="0"/>
    <n v="0"/>
    <n v="0"/>
    <n v="0"/>
    <n v="1"/>
    <n v="1"/>
    <n v="1"/>
    <n v="0"/>
    <n v="2"/>
    <m/>
    <m/>
    <s v="robot communication problems"/>
  </r>
  <r>
    <m/>
    <x v="30"/>
    <m/>
    <m/>
    <m/>
    <m/>
    <m/>
    <m/>
    <m/>
    <m/>
    <m/>
    <m/>
    <m/>
    <m/>
  </r>
  <r>
    <m/>
    <x v="1"/>
    <n v="0"/>
    <n v="0"/>
    <n v="0"/>
    <n v="0"/>
    <n v="1"/>
    <n v="1"/>
    <n v="1"/>
    <n v="0"/>
    <n v="2"/>
    <m/>
    <m/>
    <s v="broken intake"/>
  </r>
  <r>
    <m/>
    <x v="7"/>
    <n v="4"/>
    <n v="0"/>
    <n v="0"/>
    <n v="0"/>
    <n v="3"/>
    <n v="1"/>
    <n v="1"/>
    <n v="0"/>
    <n v="18"/>
    <m/>
    <m/>
    <s v="seems good at hatches"/>
  </r>
  <r>
    <m/>
    <x v="4"/>
    <n v="0"/>
    <n v="3"/>
    <n v="4"/>
    <n v="0"/>
    <n v="0"/>
    <n v="0"/>
    <n v="0"/>
    <n v="0"/>
    <n v="120"/>
    <m/>
    <m/>
    <m/>
  </r>
  <r>
    <n v="61"/>
    <x v="15"/>
    <n v="1"/>
    <n v="1"/>
    <n v="0"/>
    <n v="0"/>
    <n v="0"/>
    <n v="0"/>
    <n v="0"/>
    <n v="0"/>
    <n v="120"/>
    <m/>
    <m/>
    <m/>
  </r>
  <r>
    <m/>
    <x v="35"/>
    <n v="0"/>
    <n v="0"/>
    <n v="4"/>
    <n v="0"/>
    <n v="2"/>
    <n v="1"/>
    <n v="1"/>
    <n v="0"/>
    <n v="2"/>
    <m/>
    <m/>
    <m/>
  </r>
  <r>
    <m/>
    <x v="3"/>
    <n v="2"/>
    <n v="1"/>
    <n v="0"/>
    <n v="2"/>
    <n v="1"/>
    <n v="1"/>
    <n v="1"/>
    <n v="0"/>
    <n v="2"/>
    <m/>
    <m/>
    <m/>
  </r>
  <r>
    <m/>
    <x v="18"/>
    <n v="1"/>
    <n v="1"/>
    <n v="0"/>
    <n v="0"/>
    <n v="1"/>
    <n v="1"/>
    <n v="1"/>
    <n v="0"/>
    <n v="2"/>
    <m/>
    <m/>
    <m/>
  </r>
  <r>
    <m/>
    <x v="36"/>
    <n v="2"/>
    <n v="0"/>
    <n v="0"/>
    <n v="0"/>
    <n v="0"/>
    <n v="0"/>
    <n v="0"/>
    <n v="0"/>
    <n v="120"/>
    <m/>
    <m/>
    <s v="struggles at feeder station"/>
  </r>
  <r>
    <m/>
    <x v="10"/>
    <n v="0"/>
    <n v="0"/>
    <n v="0"/>
    <n v="0"/>
    <n v="1"/>
    <n v="1"/>
    <n v="1"/>
    <n v="0"/>
    <n v="2"/>
    <m/>
    <m/>
    <s v="fairly good defense"/>
  </r>
  <r>
    <n v="62"/>
    <x v="28"/>
    <n v="0"/>
    <n v="5"/>
    <n v="0"/>
    <n v="0"/>
    <n v="1"/>
    <n v="1"/>
    <n v="1"/>
    <n v="0"/>
    <n v="2"/>
    <m/>
    <m/>
    <m/>
  </r>
  <r>
    <m/>
    <x v="2"/>
    <n v="2"/>
    <n v="0"/>
    <n v="0"/>
    <n v="0"/>
    <n v="2"/>
    <n v="1"/>
    <n v="1"/>
    <n v="0"/>
    <n v="10"/>
    <m/>
    <m/>
    <m/>
  </r>
  <r>
    <m/>
    <x v="26"/>
    <n v="0"/>
    <n v="0"/>
    <n v="0"/>
    <n v="0"/>
    <n v="1"/>
    <n v="1"/>
    <n v="1"/>
    <n v="0"/>
    <n v="2"/>
    <m/>
    <m/>
    <m/>
  </r>
  <r>
    <m/>
    <x v="19"/>
    <n v="0"/>
    <n v="6"/>
    <n v="6"/>
    <n v="6"/>
    <n v="1"/>
    <n v="1"/>
    <n v="1"/>
    <m/>
    <m/>
    <m/>
    <m/>
    <m/>
  </r>
  <r>
    <m/>
    <x v="34"/>
    <n v="0"/>
    <n v="0"/>
    <n v="4"/>
    <n v="0"/>
    <n v="1"/>
    <n v="1"/>
    <n v="1"/>
    <n v="0"/>
    <n v="10"/>
    <m/>
    <m/>
    <s v="jerky"/>
  </r>
  <r>
    <m/>
    <x v="12"/>
    <n v="1"/>
    <n v="2"/>
    <n v="0"/>
    <n v="1"/>
    <n v="1"/>
    <n v="1"/>
    <n v="0"/>
    <n v="0"/>
    <n v="10"/>
    <m/>
    <m/>
    <m/>
  </r>
  <r>
    <n v="63"/>
    <x v="33"/>
    <n v="0"/>
    <n v="0"/>
    <n v="3"/>
    <n v="0"/>
    <n v="1"/>
    <n v="1"/>
    <n v="1"/>
    <n v="0"/>
    <n v="2"/>
    <m/>
    <m/>
    <m/>
  </r>
  <r>
    <m/>
    <x v="13"/>
    <n v="2"/>
    <n v="0"/>
    <n v="0"/>
    <n v="0"/>
    <n v="1"/>
    <n v="1"/>
    <n v="1"/>
    <n v="0"/>
    <n v="2"/>
    <m/>
    <m/>
    <m/>
  </r>
  <r>
    <m/>
    <x v="5"/>
    <n v="3"/>
    <n v="1"/>
    <n v="0"/>
    <n v="0"/>
    <n v="1"/>
    <n v="1"/>
    <n v="1"/>
    <n v="0"/>
    <n v="2"/>
    <m/>
    <m/>
    <m/>
  </r>
  <r>
    <m/>
    <x v="16"/>
    <n v="1"/>
    <n v="0"/>
    <n v="0"/>
    <n v="0"/>
    <n v="1"/>
    <n v="1"/>
    <n v="1"/>
    <n v="0"/>
    <n v="2"/>
    <m/>
    <m/>
    <s v="wasted time, sat by feeder station"/>
  </r>
  <r>
    <m/>
    <x v="23"/>
    <n v="0"/>
    <n v="0"/>
    <n v="0"/>
    <n v="0"/>
    <n v="0"/>
    <n v="0"/>
    <n v="0"/>
    <n v="0"/>
    <n v="120"/>
    <m/>
    <m/>
    <m/>
  </r>
  <r>
    <m/>
    <x v="27"/>
    <n v="1"/>
    <n v="0"/>
    <n v="0"/>
    <n v="0"/>
    <n v="1"/>
    <n v="1"/>
    <n v="1"/>
    <n v="0"/>
    <n v="10"/>
    <m/>
    <m/>
    <m/>
  </r>
  <r>
    <n v="64"/>
    <x v="9"/>
    <n v="3"/>
    <n v="1"/>
    <n v="0"/>
    <n v="0"/>
    <n v="1"/>
    <n v="1"/>
    <n v="1"/>
    <n v="0"/>
    <n v="2"/>
    <m/>
    <m/>
    <m/>
  </r>
  <r>
    <m/>
    <x v="17"/>
    <n v="0"/>
    <n v="0"/>
    <n v="0"/>
    <n v="0"/>
    <n v="1"/>
    <n v="1"/>
    <n v="1"/>
    <n v="0"/>
    <n v="2"/>
    <m/>
    <s v="defended"/>
    <m/>
  </r>
  <r>
    <m/>
    <x v="20"/>
    <n v="0"/>
    <n v="0"/>
    <n v="0"/>
    <n v="0"/>
    <n v="1"/>
    <n v="1"/>
    <n v="1"/>
    <n v="0"/>
    <n v="2"/>
    <m/>
    <s v="defense bot"/>
    <m/>
  </r>
  <r>
    <m/>
    <x v="24"/>
    <n v="0"/>
    <n v="0"/>
    <n v="0"/>
    <n v="0"/>
    <n v="0"/>
    <n v="0"/>
    <n v="0"/>
    <n v="0"/>
    <n v="120"/>
    <m/>
    <m/>
    <s v="not on field"/>
  </r>
  <r>
    <m/>
    <x v="31"/>
    <n v="1"/>
    <n v="2"/>
    <n v="0"/>
    <n v="0"/>
    <n v="0"/>
    <n v="0"/>
    <n v="0"/>
    <n v="0"/>
    <n v="120"/>
    <m/>
    <m/>
    <m/>
  </r>
  <r>
    <m/>
    <x v="3"/>
    <n v="1"/>
    <n v="2"/>
    <n v="5"/>
    <n v="1"/>
    <n v="1"/>
    <n v="1"/>
    <n v="1"/>
    <n v="0"/>
    <n v="4"/>
    <m/>
    <m/>
    <s v="good all-round"/>
  </r>
  <r>
    <n v="65"/>
    <x v="26"/>
    <n v="0"/>
    <n v="0"/>
    <n v="0"/>
    <n v="0"/>
    <n v="0"/>
    <n v="0"/>
    <n v="0"/>
    <n v="0"/>
    <n v="120"/>
    <m/>
    <m/>
    <m/>
  </r>
  <r>
    <m/>
    <x v="34"/>
    <n v="0"/>
    <n v="0"/>
    <n v="5"/>
    <n v="0"/>
    <n v="0"/>
    <n v="0"/>
    <n v="0"/>
    <n v="0"/>
    <n v="120"/>
    <m/>
    <m/>
    <m/>
  </r>
  <r>
    <m/>
    <x v="15"/>
    <n v="0"/>
    <n v="3"/>
    <n v="0"/>
    <n v="1"/>
    <n v="0"/>
    <n v="0"/>
    <n v="0"/>
    <n v="0"/>
    <n v="120"/>
    <m/>
    <m/>
    <m/>
  </r>
  <r>
    <m/>
    <x v="14"/>
    <n v="3"/>
    <n v="0"/>
    <n v="2"/>
    <n v="0"/>
    <n v="1"/>
    <n v="1"/>
    <n v="1"/>
    <n v="0"/>
    <n v="2"/>
    <m/>
    <s v="decent defense"/>
    <m/>
  </r>
  <r>
    <m/>
    <x v="35"/>
    <n v="1"/>
    <n v="0"/>
    <n v="3"/>
    <n v="0"/>
    <n v="2"/>
    <n v="1"/>
    <n v="1"/>
    <n v="0"/>
    <n v="5"/>
    <m/>
    <m/>
    <m/>
  </r>
  <r>
    <m/>
    <x v="22"/>
    <n v="1"/>
    <n v="1"/>
    <n v="1"/>
    <n v="1"/>
    <n v="3"/>
    <n v="1"/>
    <n v="1"/>
    <n v="0"/>
    <n v="5"/>
    <m/>
    <m/>
    <m/>
  </r>
  <r>
    <n v="66"/>
    <x v="25"/>
    <n v="0"/>
    <n v="0"/>
    <n v="3"/>
    <n v="0"/>
    <n v="1"/>
    <n v="1"/>
    <n v="1"/>
    <n v="0"/>
    <n v="2"/>
    <m/>
    <m/>
    <s v="sketchy hatch intake"/>
  </r>
  <r>
    <m/>
    <x v="6"/>
    <n v="1"/>
    <n v="0"/>
    <n v="2"/>
    <n v="0"/>
    <n v="0"/>
    <n v="0"/>
    <n v="0"/>
    <n v="0"/>
    <n v="120"/>
    <m/>
    <m/>
    <m/>
  </r>
  <r>
    <m/>
    <x v="29"/>
    <n v="0"/>
    <n v="0"/>
    <n v="0"/>
    <n v="0"/>
    <n v="3"/>
    <n v="1"/>
    <n v="1"/>
    <n v="0"/>
    <n v="10"/>
    <m/>
    <m/>
    <m/>
  </r>
  <r>
    <m/>
    <x v="5"/>
    <n v="0"/>
    <n v="0"/>
    <n v="0"/>
    <n v="0"/>
    <n v="0"/>
    <n v="1"/>
    <n v="1"/>
    <n v="0"/>
    <n v="2"/>
    <m/>
    <m/>
    <m/>
  </r>
  <r>
    <m/>
    <x v="18"/>
    <n v="1"/>
    <n v="0"/>
    <n v="4"/>
    <n v="0"/>
    <n v="1"/>
    <n v="1"/>
    <n v="1"/>
    <n v="0"/>
    <n v="2"/>
    <m/>
    <m/>
    <s v="good cargo defense"/>
  </r>
  <r>
    <m/>
    <x v="30"/>
    <n v="0"/>
    <n v="0"/>
    <n v="0"/>
    <n v="0"/>
    <n v="0"/>
    <n v="0"/>
    <n v="0"/>
    <n v="0"/>
    <n v="120"/>
    <m/>
    <m/>
    <m/>
  </r>
  <r>
    <n v="67"/>
    <x v="32"/>
    <n v="6"/>
    <n v="2"/>
    <n v="0"/>
    <n v="0"/>
    <n v="1"/>
    <n v="1"/>
    <n v="1"/>
    <n v="0"/>
    <n v="2"/>
    <m/>
    <m/>
    <m/>
  </r>
  <r>
    <m/>
    <x v="12"/>
    <n v="2"/>
    <n v="2"/>
    <n v="0"/>
    <n v="0"/>
    <n v="1"/>
    <n v="1"/>
    <n v="1"/>
    <n v="0"/>
    <n v="2"/>
    <m/>
    <m/>
    <m/>
  </r>
  <r>
    <m/>
    <x v="24"/>
    <n v="0"/>
    <n v="0"/>
    <n v="0"/>
    <n v="0"/>
    <n v="1"/>
    <n v="1"/>
    <n v="1"/>
    <n v="10"/>
    <n v="2"/>
    <m/>
    <m/>
    <s v="problms connecting"/>
  </r>
  <r>
    <m/>
    <x v="9"/>
    <n v="2"/>
    <n v="1"/>
    <n v="0"/>
    <n v="0"/>
    <n v="0"/>
    <n v="0"/>
    <n v="0"/>
    <n v="0"/>
    <n v="120"/>
    <m/>
    <m/>
    <m/>
  </r>
  <r>
    <m/>
    <x v="1"/>
    <n v="0"/>
    <n v="0"/>
    <n v="0"/>
    <n v="0"/>
    <n v="1"/>
    <n v="1"/>
    <n v="1"/>
    <n v="0"/>
    <n v="2"/>
    <m/>
    <s v="defense bot"/>
    <m/>
  </r>
  <r>
    <m/>
    <x v="21"/>
    <n v="1"/>
    <n v="0"/>
    <n v="2"/>
    <n v="0"/>
    <n v="1"/>
    <n v="1"/>
    <n v="1"/>
    <n v="0"/>
    <n v="2"/>
    <m/>
    <m/>
    <s v="tried level 3, ended at 1"/>
  </r>
  <r>
    <n v="68"/>
    <x v="27"/>
    <m/>
    <m/>
    <m/>
    <m/>
    <m/>
    <m/>
    <m/>
    <m/>
    <m/>
    <m/>
    <m/>
    <m/>
  </r>
  <r>
    <m/>
    <x v="7"/>
    <m/>
    <m/>
    <m/>
    <m/>
    <m/>
    <m/>
    <m/>
    <m/>
    <m/>
    <m/>
    <m/>
    <m/>
  </r>
  <r>
    <m/>
    <x v="37"/>
    <m/>
    <m/>
    <m/>
    <m/>
    <m/>
    <m/>
    <m/>
    <m/>
    <m/>
    <m/>
    <m/>
    <m/>
  </r>
  <r>
    <m/>
    <x v="4"/>
    <m/>
    <m/>
    <m/>
    <m/>
    <m/>
    <m/>
    <m/>
    <m/>
    <m/>
    <m/>
    <m/>
    <m/>
  </r>
  <r>
    <m/>
    <x v="16"/>
    <m/>
    <m/>
    <m/>
    <m/>
    <m/>
    <m/>
    <m/>
    <m/>
    <m/>
    <m/>
    <m/>
    <m/>
  </r>
  <r>
    <m/>
    <x v="28"/>
    <m/>
    <m/>
    <m/>
    <m/>
    <m/>
    <m/>
    <m/>
    <m/>
    <m/>
    <m/>
    <m/>
    <m/>
  </r>
  <r>
    <n v="69"/>
    <x v="27"/>
    <m/>
    <m/>
    <m/>
    <m/>
    <m/>
    <m/>
    <m/>
    <m/>
    <m/>
    <m/>
    <m/>
    <m/>
  </r>
  <r>
    <m/>
    <x v="7"/>
    <m/>
    <m/>
    <m/>
    <m/>
    <m/>
    <m/>
    <m/>
    <m/>
    <m/>
    <m/>
    <m/>
    <m/>
  </r>
  <r>
    <m/>
    <x v="37"/>
    <m/>
    <m/>
    <m/>
    <m/>
    <m/>
    <m/>
    <m/>
    <m/>
    <m/>
    <m/>
    <m/>
    <m/>
  </r>
  <r>
    <m/>
    <x v="4"/>
    <m/>
    <m/>
    <m/>
    <m/>
    <m/>
    <m/>
    <m/>
    <m/>
    <m/>
    <m/>
    <m/>
    <m/>
  </r>
  <r>
    <m/>
    <x v="16"/>
    <m/>
    <m/>
    <m/>
    <m/>
    <m/>
    <m/>
    <m/>
    <m/>
    <m/>
    <m/>
    <m/>
    <m/>
  </r>
  <r>
    <m/>
    <x v="28"/>
    <m/>
    <m/>
    <m/>
    <m/>
    <m/>
    <m/>
    <m/>
    <m/>
    <m/>
    <m/>
    <m/>
    <m/>
  </r>
  <r>
    <n v="70"/>
    <x v="2"/>
    <m/>
    <m/>
    <m/>
    <m/>
    <m/>
    <m/>
    <m/>
    <m/>
    <m/>
    <m/>
    <m/>
    <m/>
  </r>
  <r>
    <m/>
    <x v="10"/>
    <m/>
    <m/>
    <m/>
    <m/>
    <m/>
    <m/>
    <m/>
    <m/>
    <m/>
    <m/>
    <m/>
    <m/>
  </r>
  <r>
    <m/>
    <x v="12"/>
    <m/>
    <m/>
    <m/>
    <m/>
    <m/>
    <m/>
    <m/>
    <m/>
    <m/>
    <m/>
    <m/>
    <m/>
  </r>
  <r>
    <m/>
    <x v="8"/>
    <m/>
    <m/>
    <m/>
    <m/>
    <m/>
    <m/>
    <m/>
    <m/>
    <m/>
    <m/>
    <m/>
    <m/>
  </r>
  <r>
    <m/>
    <x v="13"/>
    <m/>
    <m/>
    <m/>
    <m/>
    <m/>
    <m/>
    <m/>
    <m/>
    <m/>
    <m/>
    <m/>
    <m/>
  </r>
  <r>
    <m/>
    <x v="24"/>
    <m/>
    <m/>
    <m/>
    <m/>
    <m/>
    <m/>
    <m/>
    <m/>
    <m/>
    <m/>
    <m/>
    <m/>
  </r>
  <r>
    <n v="71"/>
    <x v="17"/>
    <m/>
    <m/>
    <m/>
    <m/>
    <m/>
    <m/>
    <m/>
    <m/>
    <m/>
    <m/>
    <m/>
    <m/>
  </r>
  <r>
    <m/>
    <x v="29"/>
    <m/>
    <m/>
    <m/>
    <m/>
    <m/>
    <m/>
    <m/>
    <m/>
    <m/>
    <m/>
    <m/>
    <m/>
  </r>
  <r>
    <m/>
    <x v="21"/>
    <m/>
    <m/>
    <m/>
    <m/>
    <m/>
    <m/>
    <m/>
    <m/>
    <m/>
    <m/>
    <m/>
    <m/>
  </r>
  <r>
    <m/>
    <x v="23"/>
    <m/>
    <m/>
    <m/>
    <m/>
    <m/>
    <m/>
    <m/>
    <m/>
    <m/>
    <m/>
    <m/>
    <m/>
  </r>
  <r>
    <m/>
    <x v="15"/>
    <m/>
    <m/>
    <m/>
    <m/>
    <m/>
    <m/>
    <m/>
    <m/>
    <m/>
    <m/>
    <m/>
    <m/>
  </r>
  <r>
    <m/>
    <x v="31"/>
    <m/>
    <m/>
    <m/>
    <m/>
    <m/>
    <m/>
    <m/>
    <m/>
    <m/>
    <m/>
    <m/>
    <m/>
  </r>
  <r>
    <n v="72"/>
    <x v="1"/>
    <m/>
    <m/>
    <m/>
    <m/>
    <m/>
    <m/>
    <m/>
    <m/>
    <m/>
    <m/>
    <m/>
    <m/>
  </r>
  <r>
    <m/>
    <x v="11"/>
    <m/>
    <m/>
    <m/>
    <m/>
    <m/>
    <m/>
    <m/>
    <m/>
    <m/>
    <m/>
    <m/>
    <m/>
  </r>
  <r>
    <m/>
    <x v="26"/>
    <m/>
    <m/>
    <m/>
    <m/>
    <m/>
    <m/>
    <m/>
    <m/>
    <m/>
    <m/>
    <m/>
    <m/>
  </r>
  <r>
    <m/>
    <x v="25"/>
    <m/>
    <m/>
    <m/>
    <m/>
    <m/>
    <m/>
    <m/>
    <m/>
    <m/>
    <m/>
    <m/>
    <m/>
  </r>
  <r>
    <m/>
    <x v="35"/>
    <m/>
    <m/>
    <m/>
    <m/>
    <m/>
    <m/>
    <m/>
    <m/>
    <m/>
    <m/>
    <m/>
    <m/>
  </r>
  <r>
    <m/>
    <x v="28"/>
    <m/>
    <m/>
    <m/>
    <m/>
    <m/>
    <m/>
    <m/>
    <m/>
    <m/>
    <m/>
    <m/>
    <m/>
  </r>
  <r>
    <n v="73"/>
    <x v="8"/>
    <m/>
    <m/>
    <m/>
    <m/>
    <m/>
    <m/>
    <m/>
    <m/>
    <m/>
    <m/>
    <m/>
    <m/>
  </r>
  <r>
    <m/>
    <x v="5"/>
    <m/>
    <m/>
    <m/>
    <m/>
    <m/>
    <m/>
    <m/>
    <m/>
    <m/>
    <m/>
    <m/>
    <m/>
  </r>
  <r>
    <m/>
    <x v="19"/>
    <m/>
    <m/>
    <m/>
    <m/>
    <m/>
    <m/>
    <m/>
    <m/>
    <m/>
    <m/>
    <m/>
    <m/>
  </r>
  <r>
    <m/>
    <x v="37"/>
    <m/>
    <m/>
    <m/>
    <m/>
    <m/>
    <m/>
    <m/>
    <m/>
    <m/>
    <m/>
    <m/>
    <m/>
  </r>
  <r>
    <m/>
    <x v="14"/>
    <m/>
    <m/>
    <m/>
    <m/>
    <m/>
    <m/>
    <m/>
    <m/>
    <m/>
    <m/>
    <m/>
    <m/>
  </r>
  <r>
    <m/>
    <x v="33"/>
    <m/>
    <m/>
    <m/>
    <m/>
    <m/>
    <m/>
    <m/>
    <m/>
    <m/>
    <m/>
    <m/>
    <m/>
  </r>
  <r>
    <n v="74"/>
    <x v="6"/>
    <m/>
    <m/>
    <m/>
    <m/>
    <m/>
    <m/>
    <m/>
    <m/>
    <m/>
    <m/>
    <m/>
    <m/>
  </r>
  <r>
    <m/>
    <x v="27"/>
    <m/>
    <m/>
    <m/>
    <m/>
    <m/>
    <m/>
    <m/>
    <m/>
    <m/>
    <m/>
    <m/>
    <m/>
  </r>
  <r>
    <m/>
    <x v="13"/>
    <m/>
    <m/>
    <m/>
    <m/>
    <m/>
    <m/>
    <m/>
    <m/>
    <m/>
    <m/>
    <m/>
    <m/>
  </r>
  <r>
    <m/>
    <x v="9"/>
    <m/>
    <m/>
    <m/>
    <m/>
    <m/>
    <m/>
    <m/>
    <m/>
    <m/>
    <m/>
    <m/>
    <m/>
  </r>
  <r>
    <m/>
    <x v="22"/>
    <m/>
    <m/>
    <m/>
    <m/>
    <m/>
    <m/>
    <m/>
    <m/>
    <m/>
    <m/>
    <m/>
    <m/>
  </r>
  <r>
    <m/>
    <x v="0"/>
    <m/>
    <m/>
    <m/>
    <m/>
    <m/>
    <m/>
    <m/>
    <m/>
    <m/>
    <m/>
    <m/>
    <m/>
  </r>
  <r>
    <n v="75"/>
    <x v="30"/>
    <m/>
    <m/>
    <m/>
    <m/>
    <m/>
    <m/>
    <m/>
    <m/>
    <m/>
    <m/>
    <m/>
    <m/>
  </r>
  <r>
    <m/>
    <x v="20"/>
    <m/>
    <m/>
    <m/>
    <m/>
    <m/>
    <m/>
    <m/>
    <m/>
    <m/>
    <m/>
    <m/>
    <m/>
  </r>
  <r>
    <m/>
    <x v="4"/>
    <m/>
    <m/>
    <m/>
    <m/>
    <m/>
    <m/>
    <m/>
    <m/>
    <m/>
    <m/>
    <m/>
    <m/>
  </r>
  <r>
    <m/>
    <x v="32"/>
    <m/>
    <m/>
    <m/>
    <m/>
    <m/>
    <m/>
    <m/>
    <m/>
    <m/>
    <m/>
    <m/>
    <m/>
  </r>
  <r>
    <m/>
    <x v="3"/>
    <m/>
    <m/>
    <m/>
    <m/>
    <m/>
    <m/>
    <m/>
    <m/>
    <m/>
    <m/>
    <m/>
    <m/>
  </r>
  <r>
    <m/>
    <x v="10"/>
    <m/>
    <m/>
    <m/>
    <m/>
    <m/>
    <m/>
    <m/>
    <m/>
    <m/>
    <m/>
    <m/>
    <m/>
  </r>
  <r>
    <n v="76"/>
    <x v="36"/>
    <m/>
    <m/>
    <m/>
    <m/>
    <m/>
    <m/>
    <m/>
    <m/>
    <m/>
    <m/>
    <m/>
    <m/>
  </r>
  <r>
    <m/>
    <x v="7"/>
    <m/>
    <m/>
    <m/>
    <m/>
    <m/>
    <m/>
    <m/>
    <m/>
    <m/>
    <m/>
    <m/>
    <m/>
  </r>
  <r>
    <m/>
    <x v="16"/>
    <m/>
    <m/>
    <m/>
    <m/>
    <m/>
    <m/>
    <m/>
    <m/>
    <m/>
    <m/>
    <m/>
    <m/>
  </r>
  <r>
    <m/>
    <x v="34"/>
    <m/>
    <m/>
    <m/>
    <m/>
    <m/>
    <m/>
    <m/>
    <m/>
    <m/>
    <m/>
    <m/>
    <m/>
  </r>
  <r>
    <m/>
    <x v="2"/>
    <m/>
    <m/>
    <m/>
    <m/>
    <m/>
    <m/>
    <m/>
    <m/>
    <m/>
    <m/>
    <m/>
    <m/>
  </r>
  <r>
    <m/>
    <x v="18"/>
    <m/>
    <m/>
    <m/>
    <m/>
    <m/>
    <m/>
    <m/>
    <m/>
    <m/>
    <m/>
    <m/>
    <m/>
  </r>
  <r>
    <s v="P1"/>
    <x v="33"/>
    <n v="0"/>
    <n v="0"/>
    <n v="3"/>
    <n v="0"/>
    <n v="0"/>
    <n v="0"/>
    <n v="0"/>
    <n v="0"/>
    <n v="120"/>
    <m/>
    <m/>
    <m/>
  </r>
  <r>
    <m/>
    <x v="12"/>
    <m/>
    <m/>
    <m/>
    <m/>
    <n v="3"/>
    <m/>
    <m/>
    <m/>
    <m/>
    <m/>
    <m/>
    <m/>
  </r>
  <r>
    <m/>
    <x v="11"/>
    <m/>
    <m/>
    <m/>
    <m/>
    <m/>
    <m/>
    <m/>
    <m/>
    <m/>
    <m/>
    <m/>
    <m/>
  </r>
  <r>
    <s v="P2"/>
    <x v="12"/>
    <n v="4"/>
    <n v="0"/>
    <n v="0"/>
    <n v="0"/>
    <n v="0"/>
    <n v="0"/>
    <n v="0"/>
    <n v="0"/>
    <n v="120"/>
    <m/>
    <m/>
    <m/>
  </r>
  <r>
    <m/>
    <x v="21"/>
    <n v="1"/>
    <n v="0"/>
    <n v="2"/>
    <n v="0"/>
    <n v="0"/>
    <n v="0"/>
    <n v="0"/>
    <n v="0"/>
    <n v="120"/>
    <m/>
    <m/>
    <m/>
  </r>
  <r>
    <m/>
    <x v="22"/>
    <n v="1"/>
    <n v="3"/>
    <n v="2"/>
    <n v="2"/>
    <n v="3"/>
    <n v="1"/>
    <n v="1"/>
    <n v="0"/>
    <n v="1"/>
    <m/>
    <m/>
    <m/>
  </r>
  <r>
    <m/>
    <x v="17"/>
    <n v="0"/>
    <n v="0"/>
    <n v="0"/>
    <n v="0"/>
    <n v="1"/>
    <n v="1"/>
    <n v="1"/>
    <n v="3"/>
    <n v="120"/>
    <s v="lost hatch"/>
    <m/>
    <m/>
  </r>
  <r>
    <m/>
    <x v="4"/>
    <n v="0"/>
    <n v="1"/>
    <n v="0"/>
    <n v="0"/>
    <n v="1"/>
    <n v="1"/>
    <n v="1"/>
    <n v="0"/>
    <n v="120"/>
    <m/>
    <m/>
    <s v="slow"/>
  </r>
  <r>
    <m/>
    <x v="11"/>
    <n v="2"/>
    <n v="0"/>
    <n v="3"/>
    <n v="0"/>
    <n v="1"/>
    <n v="1"/>
    <n v="1"/>
    <n v="0"/>
    <n v="120"/>
    <m/>
    <m/>
    <m/>
  </r>
  <r>
    <s v="P3"/>
    <x v="19"/>
    <n v="2"/>
    <n v="2"/>
    <n v="0"/>
    <n v="0"/>
    <n v="1"/>
    <n v="1"/>
    <n v="1"/>
    <n v="0"/>
    <n v="5"/>
    <m/>
    <m/>
    <m/>
  </r>
  <r>
    <m/>
    <x v="22"/>
    <n v="0"/>
    <n v="6"/>
    <n v="0"/>
    <n v="1"/>
    <n v="2"/>
    <n v="1"/>
    <n v="1"/>
    <n v="0"/>
    <n v="5"/>
    <m/>
    <m/>
    <m/>
  </r>
  <r>
    <m/>
    <x v="5"/>
    <n v="0"/>
    <n v="1"/>
    <n v="0"/>
    <n v="0"/>
    <n v="0"/>
    <n v="0"/>
    <n v="0"/>
    <n v="0"/>
    <n v="120"/>
    <s v="might be using a camera"/>
    <m/>
    <m/>
  </r>
  <r>
    <m/>
    <x v="4"/>
    <n v="1"/>
    <n v="0"/>
    <n v="1"/>
    <n v="1"/>
    <n v="0"/>
    <n v="0"/>
    <n v="0"/>
    <n v="0"/>
    <n v="120"/>
    <s v="big delay"/>
    <s v="had trouble with cargo"/>
    <m/>
  </r>
  <r>
    <s v="P4"/>
    <x v="22"/>
    <n v="0"/>
    <n v="6"/>
    <n v="0"/>
    <n v="0"/>
    <n v="3"/>
    <n v="1"/>
    <n v="1"/>
    <n v="0"/>
    <n v="5"/>
    <m/>
    <m/>
    <m/>
  </r>
  <r>
    <m/>
    <x v="5"/>
    <n v="1"/>
    <n v="2"/>
    <n v="0"/>
    <n v="0"/>
    <n v="1"/>
    <n v="1"/>
    <n v="1"/>
    <n v="0"/>
    <n v="5"/>
    <m/>
    <m/>
    <m/>
  </r>
  <r>
    <s v="P5"/>
    <x v="30"/>
    <n v="0"/>
    <n v="0"/>
    <n v="0"/>
    <n v="0"/>
    <n v="1"/>
    <n v="1"/>
    <n v="0"/>
    <n v="0"/>
    <n v="120"/>
    <m/>
    <m/>
    <s v="just sort of twitched in front of the hab"/>
  </r>
  <r>
    <m/>
    <x v="38"/>
    <m/>
    <m/>
    <m/>
    <m/>
    <m/>
    <m/>
    <m/>
    <m/>
    <m/>
    <m/>
    <m/>
    <m/>
  </r>
  <r>
    <m/>
    <x v="38"/>
    <m/>
    <m/>
    <m/>
    <m/>
    <m/>
    <m/>
    <m/>
    <m/>
    <m/>
    <m/>
    <m/>
    <m/>
  </r>
  <r>
    <m/>
    <x v="38"/>
    <m/>
    <m/>
    <m/>
    <m/>
    <m/>
    <m/>
    <m/>
    <m/>
    <m/>
    <m/>
    <m/>
    <m/>
  </r>
  <r>
    <m/>
    <x v="38"/>
    <m/>
    <m/>
    <m/>
    <m/>
    <m/>
    <m/>
    <m/>
    <m/>
    <m/>
    <m/>
    <m/>
    <m/>
  </r>
  <r>
    <m/>
    <x v="38"/>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Analysis" cacheId="0" applyNumberFormats="0" applyBorderFormats="0" applyFontFormats="0" applyPatternFormats="0" applyAlignmentFormats="0" applyWidthHeightFormats="1" dataCaption="Values" grandTotalCaption="Event" updatedVersion="6" minRefreshableVersion="3" useAutoFormatting="1" itemPrintTitles="1" createdVersion="6" indent="0" outline="1" outlineData="1" multipleFieldFilters="0">
  <location ref="A2:J42" firstHeaderRow="0" firstDataRow="1" firstDataCol="1"/>
  <pivotFields count="14">
    <pivotField subtotalTop="0" showAll="0" defaultSubtotal="0"/>
    <pivotField axis="axisRow" subtotalTop="0" showAll="0" sortType="ascending" defaultSubtotal="0">
      <items count="45">
        <item m="1" x="40"/>
        <item m="1" x="42"/>
        <item x="32"/>
        <item x="36"/>
        <item x="14"/>
        <item m="1" x="44"/>
        <item m="1" x="39"/>
        <item x="9"/>
        <item x="34"/>
        <item m="1" x="43"/>
        <item x="33"/>
        <item x="22"/>
        <item x="19"/>
        <item x="18"/>
        <item x="16"/>
        <item x="28"/>
        <item x="1"/>
        <item x="10"/>
        <item x="31"/>
        <item x="17"/>
        <item x="3"/>
        <item x="20"/>
        <item x="23"/>
        <item x="8"/>
        <item x="7"/>
        <item x="4"/>
        <item x="15"/>
        <item x="26"/>
        <item x="2"/>
        <item x="11"/>
        <item x="30"/>
        <item x="35"/>
        <item x="0"/>
        <item x="21"/>
        <item x="29"/>
        <item x="25"/>
        <item x="5"/>
        <item m="1" x="41"/>
        <item x="12"/>
        <item x="6"/>
        <item x="13"/>
        <item x="37"/>
        <item x="27"/>
        <item x="24"/>
        <item x="38"/>
      </items>
    </pivotField>
    <pivotField dataField="1" showAll="0" defaultSubtotal="0"/>
    <pivotField dataField="1" showAll="0" defaultSubtotal="0"/>
    <pivotField dataField="1" showAll="0" defaultSubtotal="0"/>
    <pivotField dataField="1" showAll="0" defaultSubtotal="0"/>
    <pivotField dataField="1" subtotalTop="0" showAll="0" defaultSubtotal="0"/>
    <pivotField dataField="1" showAll="0" defaultSubtotal="0"/>
    <pivotField dataField="1" showAll="0" defaultSubtotal="0"/>
    <pivotField dataField="1" showAll="0" defaultSubtotal="0"/>
    <pivotField dataField="1" showAll="0" defaultSubtotal="0"/>
    <pivotField showAll="0" defaultSubtotal="0"/>
    <pivotField showAll="0" defaultSubtotal="0"/>
    <pivotField showAll="0" defaultSubtotal="0"/>
  </pivotFields>
  <rowFields count="1">
    <field x="1"/>
  </rowFields>
  <rowItems count="40">
    <i>
      <x v="2"/>
    </i>
    <i>
      <x v="3"/>
    </i>
    <i>
      <x v="4"/>
    </i>
    <i>
      <x v="7"/>
    </i>
    <i>
      <x v="8"/>
    </i>
    <i>
      <x v="10"/>
    </i>
    <i>
      <x v="11"/>
    </i>
    <i>
      <x v="12"/>
    </i>
    <i>
      <x v="13"/>
    </i>
    <i>
      <x v="14"/>
    </i>
    <i>
      <x v="15"/>
    </i>
    <i>
      <x v="16"/>
    </i>
    <i>
      <x v="17"/>
    </i>
    <i>
      <x v="18"/>
    </i>
    <i>
      <x v="19"/>
    </i>
    <i>
      <x v="20"/>
    </i>
    <i>
      <x v="21"/>
    </i>
    <i>
      <x v="22"/>
    </i>
    <i>
      <x v="23"/>
    </i>
    <i>
      <x v="24"/>
    </i>
    <i>
      <x v="25"/>
    </i>
    <i>
      <x v="26"/>
    </i>
    <i>
      <x v="27"/>
    </i>
    <i>
      <x v="28"/>
    </i>
    <i>
      <x v="29"/>
    </i>
    <i>
      <x v="30"/>
    </i>
    <i>
      <x v="31"/>
    </i>
    <i>
      <x v="32"/>
    </i>
    <i>
      <x v="33"/>
    </i>
    <i>
      <x v="34"/>
    </i>
    <i>
      <x v="35"/>
    </i>
    <i>
      <x v="36"/>
    </i>
    <i>
      <x v="38"/>
    </i>
    <i>
      <x v="39"/>
    </i>
    <i>
      <x v="40"/>
    </i>
    <i>
      <x v="41"/>
    </i>
    <i>
      <x v="42"/>
    </i>
    <i>
      <x v="43"/>
    </i>
    <i>
      <x v="44"/>
    </i>
    <i t="grand">
      <x/>
    </i>
  </rowItems>
  <colFields count="1">
    <field x="-2"/>
  </colFields>
  <colItems count="9">
    <i>
      <x/>
    </i>
    <i i="1">
      <x v="1"/>
    </i>
    <i i="2">
      <x v="2"/>
    </i>
    <i i="3">
      <x v="3"/>
    </i>
    <i i="4">
      <x v="4"/>
    </i>
    <i i="5">
      <x v="5"/>
    </i>
    <i i="6">
      <x v="6"/>
    </i>
    <i i="7">
      <x v="7"/>
    </i>
    <i i="8">
      <x v="8"/>
    </i>
  </colItems>
  <dataFields count="9">
    <dataField name="Max of Climb Level" fld="6" subtotal="max" baseField="1" baseItem="1"/>
    <dataField name="Average of Hatches (Cargo Ship)" fld="2" subtotal="average" baseField="1" baseItem="1"/>
    <dataField name="Average of Hatches (Rocket)" fld="3" subtotal="average" baseField="1" baseItem="1"/>
    <dataField name="Average of Cargo (Cargo Ship)" fld="4" subtotal="average" baseField="1" baseItem="1"/>
    <dataField name="Average of Cargo (Rocket)" fld="5" subtotal="average" baseField="1" baseItem="1"/>
    <dataField name="Sum of Attempted Climb" fld="7" baseField="1" baseItem="3"/>
    <dataField name="Max of Buddy Climb Level" fld="9" subtotal="max" baseField="1" baseItem="1"/>
    <dataField name="Min of Climb Time" fld="10" subtotal="min" baseField="1" baseItem="1"/>
    <dataField name="Sum of Climb Success/ Fail" fld="8" baseField="0" baseItem="0"/>
  </dataFields>
  <formats count="6">
    <format dxfId="6">
      <pivotArea outline="0" collapsedLevelsAreSubtotals="1" fieldPosition="0"/>
    </format>
    <format dxfId="5">
      <pivotArea field="1" grandRow="1" collapsedLevelsAreSubtotals="1" axis="axisRow" fieldPosition="0">
        <references count="1">
          <reference field="4294967294" count="1">
            <x v="0"/>
          </reference>
        </references>
      </pivotArea>
    </format>
    <format dxfId="4">
      <pivotArea dataOnly="0" labelOnly="1" outline="0" fieldPosition="0">
        <references count="1">
          <reference field="4294967294" count="8">
            <x v="0"/>
            <x v="1"/>
            <x v="2"/>
            <x v="3"/>
            <x v="4"/>
            <x v="5"/>
            <x v="6"/>
            <x v="7"/>
          </reference>
        </references>
      </pivotArea>
    </format>
    <format dxfId="3">
      <pivotArea dataOnly="0" labelOnly="1" outline="0" fieldPosition="0">
        <references count="1">
          <reference field="4294967294" count="8">
            <x v="0"/>
            <x v="1"/>
            <x v="2"/>
            <x v="3"/>
            <x v="4"/>
            <x v="5"/>
            <x v="6"/>
            <x v="7"/>
          </reference>
        </references>
      </pivotArea>
    </format>
    <format dxfId="2">
      <pivotArea dataOnly="0" labelOnly="1" outline="0" fieldPosition="0">
        <references count="1">
          <reference field="4294967294" count="1">
            <x v="8"/>
          </reference>
        </references>
      </pivotArea>
    </format>
    <format dxfId="1">
      <pivotArea dataOnly="0" labelOnly="1" outline="0" fieldPosition="0">
        <references count="1">
          <reference field="4294967294" count="1">
            <x v="8"/>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eam" xr10:uid="{00000000-0013-0000-FFFF-FFFF01000000}" sourceName="Team #">
  <pivotTables>
    <pivotTable tabId="3" name="Analysis"/>
  </pivotTables>
  <data>
    <tabular pivotCacheId="1">
      <items count="45">
        <i x="32" s="1"/>
        <i x="36" s="1"/>
        <i x="14" s="1"/>
        <i x="9" s="1"/>
        <i x="34" s="1"/>
        <i x="33" s="1"/>
        <i x="22" s="1"/>
        <i x="19" s="1"/>
        <i x="18" s="1"/>
        <i x="16" s="1"/>
        <i x="28" s="1"/>
        <i x="1" s="1"/>
        <i x="10" s="1"/>
        <i x="31" s="1"/>
        <i x="17" s="1"/>
        <i x="3" s="1"/>
        <i x="20" s="1"/>
        <i x="23" s="1"/>
        <i x="8" s="1"/>
        <i x="7" s="1"/>
        <i x="4" s="1"/>
        <i x="15" s="1"/>
        <i x="26" s="1"/>
        <i x="2" s="1"/>
        <i x="11" s="1"/>
        <i x="30" s="1"/>
        <i x="35" s="1"/>
        <i x="0" s="1"/>
        <i x="21" s="1"/>
        <i x="29" s="1"/>
        <i x="25" s="1"/>
        <i x="5" s="1"/>
        <i x="12" s="1"/>
        <i x="6" s="1"/>
        <i x="13" s="1"/>
        <i x="37" s="1"/>
        <i x="27" s="1"/>
        <i x="24" s="1"/>
        <i x="40" s="1" nd="1"/>
        <i x="42" s="1" nd="1"/>
        <i x="44" s="1" nd="1"/>
        <i x="39" s="1" nd="1"/>
        <i x="43" s="1" nd="1"/>
        <i x="41" s="1" nd="1"/>
        <i x="38"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eam #" xr10:uid="{00000000-0014-0000-FFFF-FFFF01000000}" cache="Slicer_Team" caption="Team #" startItem="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EEE0391-5E49-4156-8739-93AA289FE40A}" name="PreComp" displayName="PreComp" ref="A1:L48" totalsRowShown="0" headerRowDxfId="41">
  <autoFilter ref="A1:L48" xr:uid="{A26433D6-C83D-465A-82E1-C1A5CD79AE8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8142B70E-6FFC-4ACC-B415-7F0E7C4A5E3D}" name="Team #"/>
    <tableColumn id="2" xr3:uid="{37C4CBDB-27E3-4086-A3A5-0198186D942F}" name="SS Bonus"/>
    <tableColumn id="3" xr3:uid="{B389A4CF-7F78-4269-B087-4EBD310BAF83}" name="Climb Level"/>
    <tableColumn id="4" xr3:uid="{50C90DDA-04B3-46DB-AEE0-38E495A09196}" name="Buddy climb"/>
    <tableColumn id="5" xr3:uid="{1C0A3A13-15C5-4C39-B889-250451829865}" name="Hatch Deployment Locations"/>
    <tableColumn id="6" xr3:uid="{4F4AAF66-A9C3-495F-91A5-A166CCBFF92A}" name="Hatch Intake"/>
    <tableColumn id="7" xr3:uid="{B032CBF6-174C-4980-A766-837DFFB25EA8}" name="Cargo Deployment Locations"/>
    <tableColumn id="8" xr3:uid="{4B616B04-62EC-4E4C-A00E-404473E6D43B}" name="Cargo Intake"/>
    <tableColumn id="10" xr3:uid="{B855D436-E545-40E0-B79F-76EE7B0CF980}" name="Drivetrain"/>
    <tableColumn id="11" xr3:uid="{5D831B06-65B9-4E22-8138-8E14585CBFE1}" name="Motor/ Gearbox"/>
    <tableColumn id="12" xr3:uid="{522118DA-20AA-40A8-9A60-2E484BC139EA}" name="Experience"/>
    <tableColumn id="13" xr3:uid="{98B0502B-EC7C-4085-9CA2-DAFF1EE13602}" name="Time Driving"/>
  </tableColumns>
  <tableStyleInfo name="Robototes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77CEFF1-6D42-4C1C-B907-5B5C20F897A5}" name="ClimbTime" displayName="ClimbTime" ref="L2:M13" totalsRowShown="0" headerRowDxfId="0">
  <autoFilter ref="L2:M13" xr:uid="{2F250821-2922-487A-9C27-2E178187E298}"/>
  <tableColumns count="2">
    <tableColumn id="1" xr3:uid="{9F7A54BE-214A-49E7-ACB6-3BD43D30F0E9}" name="Climb Time"/>
    <tableColumn id="2" xr3:uid="{2EC916B6-B925-43E5-B62F-CAF115F1E33F}" name="Out of 10"/>
  </tableColumns>
  <tableStyleInfo name="Robototes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59374FC-4829-4203-93BE-62C5A1F7D960}" name="ClimbLevel" displayName="ClimbLevel" ref="N1:O5" totalsRowShown="0" headerRowDxfId="40">
  <autoFilter ref="N1:O5" xr:uid="{19CC6C7D-01A0-41A8-86A3-30F38E2D84E6}">
    <filterColumn colId="0" hiddenButton="1"/>
    <filterColumn colId="1" hiddenButton="1"/>
  </autoFilter>
  <tableColumns count="2">
    <tableColumn id="1" xr3:uid="{19C99228-C6A8-4F2D-9E67-88A9E5691F99}" name="Climb Level"/>
    <tableColumn id="2" xr3:uid="{55973208-2258-4E6D-9190-79D68BEE8D48}" name="Out of 10"/>
  </tableColumns>
  <tableStyleInfo name="Robototes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08650E9-D81E-4C2B-A288-304A5C366F5A}" name="BuddyClimb" displayName="BuddyClimb" ref="N7:O10" totalsRowShown="0">
  <autoFilter ref="N7:O10" xr:uid="{7ADB418E-B025-48BC-8913-5DA3359B6E11}">
    <filterColumn colId="0" hiddenButton="1"/>
    <filterColumn colId="1" hiddenButton="1"/>
  </autoFilter>
  <tableColumns count="2">
    <tableColumn id="1" xr3:uid="{703A4AB4-342F-46EB-ABA7-6E922B840AE0}" name="Buddy Climb"/>
    <tableColumn id="2" xr3:uid="{3BAA38DF-919A-4FC4-B781-607A7FFAF48D}" name="Out of 10"/>
  </tableColumns>
  <tableStyleInfo name="Robototes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CBDC178-0491-473C-B8CE-E51ACE78F003}" name="HatchIntake" displayName="HatchIntake" ref="N12:O15" totalsRowShown="0">
  <autoFilter ref="N12:O15" xr:uid="{E84A9CE9-6EDD-4832-A9AA-76826F9F8BD3}">
    <filterColumn colId="0" hiddenButton="1"/>
    <filterColumn colId="1" hiddenButton="1"/>
  </autoFilter>
  <tableColumns count="2">
    <tableColumn id="1" xr3:uid="{B7B87876-8C83-46A9-A353-848D4A28321C}" name="Hatch Intake"/>
    <tableColumn id="2" xr3:uid="{6A453FDF-3549-4D23-86D3-34A31C70C409}" name="Out of 10"/>
  </tableColumns>
  <tableStyleInfo name="Robototes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77181C4-B9ED-4CB1-B125-9E7A579E59FF}" name="CargoIntake" displayName="CargoIntake" ref="N17:O20" totalsRowShown="0">
  <autoFilter ref="N17:O20" xr:uid="{AC07CD2E-5618-4DFC-AE18-E569A06BF839}">
    <filterColumn colId="0" hiddenButton="1"/>
    <filterColumn colId="1" hiddenButton="1"/>
  </autoFilter>
  <tableColumns count="2">
    <tableColumn id="1" xr3:uid="{1B6EB446-A007-4439-B075-46646BA4E9F3}" name="Cargo Intake"/>
    <tableColumn id="2" xr3:uid="{9F875186-FBFE-4174-8716-223E2B5020DF}" name="Out of 10"/>
  </tableColumns>
  <tableStyleInfo name="Robototes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0D582D9-B4DD-4D0A-9A0B-3309330B7EBC}" name="HatchLocations" displayName="HatchLocations" ref="Q1:R6" totalsRowShown="0" headerRowDxfId="39">
  <autoFilter ref="Q1:R6" xr:uid="{63F65A1E-4124-4CD7-A3A2-0531A17647B6}">
    <filterColumn colId="0" hiddenButton="1"/>
    <filterColumn colId="1" hiddenButton="1"/>
  </autoFilter>
  <tableColumns count="2">
    <tableColumn id="1" xr3:uid="{6FF6D7DF-8078-4D2E-AFFE-B34D0860B928}" name="Hatch Locations"/>
    <tableColumn id="2" xr3:uid="{1B4CE87E-30B7-4902-AEB7-F64BF7BA2731}" name="Out of 10"/>
  </tableColumns>
  <tableStyleInfo name="Robototes 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64E3D86-1D13-4D31-AAF0-AD5B1DB05FBF}" name="CargoLocations" displayName="CargoLocations" ref="Q8:R13" totalsRowShown="0" headerRowDxfId="38">
  <autoFilter ref="Q8:R13" xr:uid="{C039AD44-FC74-4689-B8BD-780816B88ADA}">
    <filterColumn colId="0" hiddenButton="1"/>
    <filterColumn colId="1" hiddenButton="1"/>
  </autoFilter>
  <tableColumns count="2">
    <tableColumn id="1" xr3:uid="{4EAFD186-66A5-4825-9DB7-3196BB33C9BC}" name="Cargo Locations"/>
    <tableColumn id="2" xr3:uid="{CB6DE301-04CF-4152-A27F-45F4540760E3}" name="Out of 10"/>
  </tableColumns>
  <tableStyleInfo name="Robototes 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29F4AE8-E5F9-44B9-B5CD-AD5ED9D1626B}" name="Experience" displayName="Experience" ref="Q15:R19" totalsRowShown="0">
  <autoFilter ref="Q15:R19" xr:uid="{1081314F-964F-450C-9137-8189D094D609}">
    <filterColumn colId="0" hiddenButton="1"/>
    <filterColumn colId="1" hiddenButton="1"/>
  </autoFilter>
  <tableColumns count="2">
    <tableColumn id="1" xr3:uid="{4F98ED1C-FA28-42E3-ABE2-77A145CDFA3A}" name="Experience"/>
    <tableColumn id="2" xr3:uid="{C2E07F9A-4A1B-4C7F-A25E-637363A8CABA}" name="Out of 10"/>
  </tableColumns>
  <tableStyleInfo name="Robototes 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Comp" displayName="Comp" ref="A1:N478" headerRowDxfId="37" dataDxfId="36" totalsRowDxfId="35">
  <autoFilter ref="A1:N478"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sortState ref="A2:N478">
    <sortCondition ref="B1"/>
  </sortState>
  <tableColumns count="14">
    <tableColumn id="1" xr3:uid="{00000000-0010-0000-0000-000001000000}" name="Match #" totalsRowLabel="Total" dataDxfId="34" totalsRowDxfId="33"/>
    <tableColumn id="2" xr3:uid="{00000000-0010-0000-0000-000002000000}" name="Team #" dataDxfId="32" totalsRowDxfId="31"/>
    <tableColumn id="4" xr3:uid="{00000000-0010-0000-0000-000004000000}" name="Hatches (Cargo Ship)" dataDxfId="30" totalsRowDxfId="29"/>
    <tableColumn id="8" xr3:uid="{A15B5D33-3D65-481E-BA86-EA63823FE47E}" name="Hatches (Rocket)" dataDxfId="28" totalsRowDxfId="27"/>
    <tableColumn id="15" xr3:uid="{00000000-0010-0000-0000-00000F000000}" name="Cargo (Cargo Ship)" dataDxfId="26" totalsRowDxfId="25"/>
    <tableColumn id="10" xr3:uid="{0E15156A-ED61-4CFF-91FB-23B95B71DC16}" name="Cargo (Rocket)" dataDxfId="24" totalsRowDxfId="23"/>
    <tableColumn id="6" xr3:uid="{00000000-0010-0000-0000-000006000000}" name="Climb Level" dataDxfId="22" totalsRowDxfId="21"/>
    <tableColumn id="14" xr3:uid="{6691447E-6EB3-4572-BCE5-D08904E4A71B}" name="Attempted Climb" dataDxfId="20" totalsRowDxfId="19"/>
    <tableColumn id="3" xr3:uid="{1ED4A0D5-FD79-45C8-B65D-F421F353282C}" name="Climb Success/ Fail" dataDxfId="18" totalsRowDxfId="17"/>
    <tableColumn id="7" xr3:uid="{00000000-0010-0000-0000-000007000000}" name="Buddy Climb Level" dataDxfId="16" totalsRowDxfId="15"/>
    <tableColumn id="5" xr3:uid="{3E22868F-857A-439B-92BF-AD04F216799E}" name="Climb Time" dataDxfId="14" totalsRowDxfId="13"/>
    <tableColumn id="9" xr3:uid="{00000000-0010-0000-0000-000009000000}" name="Autonomous Notes" totalsRowFunction="count" dataDxfId="12" totalsRowDxfId="11"/>
    <tableColumn id="11" xr3:uid="{A01C95F5-042E-4F8C-A3E6-331418254CD8}" name="Combat Defense Notes" dataDxfId="10" totalsRowDxfId="9"/>
    <tableColumn id="12" xr3:uid="{F263247F-3E1A-4563-8633-C293EFA7D8BA}" name="General Notes?" dataDxfId="8" totalsRowDxfId="7"/>
  </tableColumns>
  <tableStyleInfo name="Robototes 2"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personId="{3915AAC4-8C12-4197-BDC1-548ABBA47DCF}" id="{DB8E448E-B5FF-43B7-BE83-C38B9D2B55B0}">
    <text>2 - level 2
1- level 1</text>
  </threadedComment>
  <threadedComment ref="C1" personId="{3915AAC4-8C12-4197-BDC1-548ABBA47DCF}" id="{C0A516C9-1AF6-44A4-A596-BA282A9292A1}">
    <text>Level climbed (0 = no climb)</text>
  </threadedComment>
  <threadedComment ref="D1" personId="{3915AAC4-8C12-4197-BDC1-548ABBA47DCF}" id="{4AE31718-15F6-4316-A3A7-73F32CD26700}">
    <text>0 - none
2 - level 2
3 - level 3</text>
  </threadedComment>
  <threadedComment ref="E1" personId="{3915AAC4-8C12-4197-BDC1-548ABBA47DCF}" id="{A886A664-9874-462F-9264-2E75E9103262}">
    <text>Out of 4 (rocket l/m/h + cargo ship)</text>
  </threadedComment>
  <threadedComment ref="F1" personId="{3915AAC4-8C12-4197-BDC1-548ABBA47DCF}" id="{5503A5DE-6456-4F66-A084-ABD9B1B7A86E}">
    <text>2 - ground
1 - station
0 - none</text>
  </threadedComment>
  <threadedComment ref="F1" dT="2019-03-03T01:54:25.76" personId="{B2758A61-7548-4798-92FF-617AF935E9BB}" id="{9CBF7453-525E-42E4-98C1-E5B9DB5C972A}" parentId="{5503A5DE-6456-4F66-A084-ABD9B1B7A86E}">
    <text xml:space="preserve">3 both?
</text>
  </threadedComment>
  <threadedComment ref="F1" dT="2019-03-03T01:54:55.26" personId="{B2758A61-7548-4798-92FF-617AF935E9BB}" id="{4DD7ED0F-34C9-48E1-8310-18C56F2B9945}" parentId="{5503A5DE-6456-4F66-A084-ABD9B1B7A86E}">
    <text xml:space="preserve">or just assume they can do station if ground?
</text>
  </threadedComment>
  <threadedComment ref="G1" personId="{3915AAC4-8C12-4197-BDC1-548ABBA47DCF}" id="{05640935-6A40-40A0-B3E2-88AFC77D15BF}">
    <text xml:space="preserve">Same as hatch
</text>
  </threadedComment>
</ThreadedComments>
</file>

<file path=xl/threadedComments/threadedComment2.xml><?xml version="1.0" encoding="utf-8"?>
<ThreadedComments xmlns="http://schemas.microsoft.com/office/spreadsheetml/2018/threadedcomments" xmlns:x="http://schemas.openxmlformats.org/spreadsheetml/2006/main">
  <threadedComment ref="G1" personId="{3915AAC4-8C12-4197-BDC1-548ABBA47DCF}" id="{BA6F1C49-AE29-49A2-AC20-6C061F9B57F3}">
    <text>0 - no climb
1 - level 1
2 - level 2
3 - level 3</text>
  </threadedComment>
  <threadedComment ref="H1" personId="{3915AAC4-8C12-4197-BDC1-548ABBA47DCF}" id="{5BA4BFFE-B44A-471C-B3B3-100B9B67069F}">
    <text xml:space="preserve">1 - Attempted
0 - Not attempted
</text>
  </threadedComment>
  <threadedComment ref="I1" personId="{3915AAC4-8C12-4197-BDC1-548ABBA47DCF}" id="{2F95D803-76B8-418A-8E93-96FCD00E1E67}">
    <text xml:space="preserve">1 - Success
0 - Failure
</text>
  </threadedComment>
  <threadedComment ref="J1" personId="{3915AAC4-8C12-4197-BDC1-548ABBA47DCF}" id="{3C16E8CB-2959-41BA-9451-6ED4B974D41C}">
    <text>0-10 (0 - dead; 10 - extremely fast)
When in doubt, give it a 5.
Somewhat subjective.</text>
  </threadedComment>
  <threadedComment ref="O10" personId="{3915AAC4-8C12-4197-BDC1-548ABBA47DCF}" id="{0D312677-B6F4-411C-BA63-2F4C38A57766}">
    <text>@Brielle done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12" Type="http://schemas.microsoft.com/office/2017/10/relationships/threadedComment" Target="../threadedComments/threadedComment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comments" Target="../comments1.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ivotTable" Target="../pivotTables/pivotTable1.xml"/><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CA365-99AC-44BC-9297-A811706DE79F}">
  <dimension ref="A1:R40"/>
  <sheetViews>
    <sheetView zoomScale="118" workbookViewId="0">
      <pane ySplit="1" topLeftCell="A24" activePane="bottomLeft" state="frozen"/>
      <selection pane="bottomLeft" activeCell="C46" sqref="C46"/>
    </sheetView>
  </sheetViews>
  <sheetFormatPr defaultRowHeight="14.4" x14ac:dyDescent="0.3"/>
  <cols>
    <col min="1" max="1" width="8.88671875" bestFit="1" customWidth="1"/>
    <col min="2" max="2" width="7.88671875" customWidth="1"/>
    <col min="3" max="3" width="8" customWidth="1"/>
    <col min="4" max="4" width="8.5546875" customWidth="1"/>
    <col min="5" max="5" width="18.6640625" customWidth="1"/>
    <col min="6" max="6" width="9.44140625" customWidth="1"/>
    <col min="7" max="7" width="18.44140625" customWidth="1"/>
    <col min="8" max="8" width="8.33203125" customWidth="1"/>
    <col min="9" max="9" width="9.33203125" customWidth="1"/>
    <col min="10" max="10" width="10.6640625" customWidth="1"/>
    <col min="11" max="11" width="9.6640625" customWidth="1"/>
    <col min="12" max="12" width="8.109375" customWidth="1"/>
    <col min="14" max="15" width="10.109375" customWidth="1"/>
    <col min="17" max="18" width="13.6640625" customWidth="1"/>
  </cols>
  <sheetData>
    <row r="1" spans="1:18" s="15" customFormat="1" ht="28.8" customHeight="1" x14ac:dyDescent="0.3">
      <c r="A1" s="15" t="s">
        <v>0</v>
      </c>
      <c r="B1" s="15" t="s">
        <v>1</v>
      </c>
      <c r="C1" s="15" t="s">
        <v>2</v>
      </c>
      <c r="D1" s="15" t="s">
        <v>3</v>
      </c>
      <c r="E1" s="15" t="s">
        <v>4</v>
      </c>
      <c r="F1" s="15" t="s">
        <v>5</v>
      </c>
      <c r="G1" s="15" t="s">
        <v>6</v>
      </c>
      <c r="H1" s="15" t="s">
        <v>7</v>
      </c>
      <c r="I1" s="15" t="s">
        <v>8</v>
      </c>
      <c r="J1" s="15" t="s">
        <v>46</v>
      </c>
      <c r="K1" s="15" t="s">
        <v>11</v>
      </c>
      <c r="L1" s="15" t="s">
        <v>12</v>
      </c>
      <c r="N1" s="15" t="s">
        <v>2</v>
      </c>
      <c r="O1" s="15" t="s">
        <v>53</v>
      </c>
      <c r="Q1" s="15" t="s">
        <v>56</v>
      </c>
      <c r="R1" s="15" t="s">
        <v>53</v>
      </c>
    </row>
    <row r="2" spans="1:18" x14ac:dyDescent="0.3">
      <c r="A2" s="23">
        <v>488</v>
      </c>
      <c r="B2" s="23" t="s">
        <v>59</v>
      </c>
      <c r="C2" s="23">
        <v>1</v>
      </c>
      <c r="D2" s="23">
        <v>0</v>
      </c>
      <c r="E2" s="23">
        <v>4</v>
      </c>
      <c r="F2" s="23">
        <v>1</v>
      </c>
      <c r="G2" s="23">
        <v>0</v>
      </c>
      <c r="H2" s="23">
        <v>0</v>
      </c>
      <c r="I2" s="22"/>
      <c r="J2" s="23">
        <v>6</v>
      </c>
      <c r="K2" s="23">
        <v>0</v>
      </c>
      <c r="L2" s="23">
        <v>9</v>
      </c>
      <c r="N2" s="15">
        <v>0</v>
      </c>
      <c r="O2" s="15">
        <v>0</v>
      </c>
      <c r="Q2" s="15">
        <v>0</v>
      </c>
      <c r="R2" s="15">
        <v>0</v>
      </c>
    </row>
    <row r="3" spans="1:18" x14ac:dyDescent="0.3">
      <c r="A3">
        <v>568</v>
      </c>
      <c r="B3">
        <v>2</v>
      </c>
      <c r="C3">
        <v>1</v>
      </c>
      <c r="D3">
        <v>0</v>
      </c>
      <c r="E3">
        <v>4</v>
      </c>
      <c r="F3">
        <v>1</v>
      </c>
      <c r="G3">
        <v>1</v>
      </c>
      <c r="H3">
        <v>1</v>
      </c>
      <c r="I3">
        <v>7</v>
      </c>
      <c r="J3">
        <v>4</v>
      </c>
      <c r="N3">
        <v>1</v>
      </c>
      <c r="O3">
        <v>2.5</v>
      </c>
      <c r="Q3">
        <v>1</v>
      </c>
      <c r="R3">
        <v>2.5</v>
      </c>
    </row>
    <row r="4" spans="1:18" x14ac:dyDescent="0.3">
      <c r="A4" s="23">
        <v>948</v>
      </c>
      <c r="B4" s="23">
        <v>2</v>
      </c>
      <c r="C4" s="23">
        <v>2</v>
      </c>
      <c r="D4" s="23">
        <v>0</v>
      </c>
      <c r="E4" s="23">
        <v>2</v>
      </c>
      <c r="F4" s="23">
        <v>2</v>
      </c>
      <c r="G4" s="23">
        <v>3</v>
      </c>
      <c r="H4" s="23">
        <v>2</v>
      </c>
      <c r="I4" s="23">
        <v>7</v>
      </c>
      <c r="J4" s="23">
        <v>0</v>
      </c>
      <c r="K4" s="23"/>
      <c r="L4" s="23"/>
      <c r="N4">
        <v>2</v>
      </c>
      <c r="O4">
        <v>5</v>
      </c>
      <c r="Q4">
        <v>2</v>
      </c>
      <c r="R4">
        <v>5</v>
      </c>
    </row>
    <row r="5" spans="1:18" x14ac:dyDescent="0.3">
      <c r="A5">
        <v>1258</v>
      </c>
      <c r="B5">
        <v>1</v>
      </c>
      <c r="C5">
        <v>1</v>
      </c>
      <c r="D5">
        <v>0</v>
      </c>
      <c r="E5">
        <v>4</v>
      </c>
      <c r="F5">
        <v>1</v>
      </c>
      <c r="G5">
        <v>0</v>
      </c>
      <c r="H5">
        <v>0</v>
      </c>
      <c r="I5">
        <v>10</v>
      </c>
      <c r="J5">
        <v>4</v>
      </c>
      <c r="K5">
        <v>0</v>
      </c>
      <c r="L5">
        <v>0</v>
      </c>
      <c r="N5">
        <v>3</v>
      </c>
      <c r="O5">
        <v>10</v>
      </c>
      <c r="Q5">
        <v>3</v>
      </c>
      <c r="R5">
        <v>7.5</v>
      </c>
    </row>
    <row r="6" spans="1:18" x14ac:dyDescent="0.3">
      <c r="A6" s="23">
        <v>1294</v>
      </c>
      <c r="B6" s="23">
        <v>1</v>
      </c>
      <c r="C6" s="23">
        <v>2</v>
      </c>
      <c r="D6" s="23">
        <v>0</v>
      </c>
      <c r="E6" s="23">
        <v>0</v>
      </c>
      <c r="F6" s="23">
        <v>0</v>
      </c>
      <c r="G6" s="23">
        <v>2</v>
      </c>
      <c r="H6" s="23">
        <v>1</v>
      </c>
      <c r="I6">
        <v>7</v>
      </c>
      <c r="J6" s="23">
        <v>4</v>
      </c>
      <c r="K6" s="23">
        <v>2</v>
      </c>
      <c r="L6" s="23">
        <v>1</v>
      </c>
      <c r="Q6">
        <v>4</v>
      </c>
      <c r="R6">
        <v>10</v>
      </c>
    </row>
    <row r="7" spans="1:18" x14ac:dyDescent="0.3">
      <c r="A7">
        <v>1899</v>
      </c>
      <c r="B7">
        <v>1</v>
      </c>
      <c r="C7">
        <v>1</v>
      </c>
      <c r="D7">
        <v>0</v>
      </c>
      <c r="E7">
        <v>4</v>
      </c>
      <c r="F7">
        <v>1</v>
      </c>
      <c r="G7">
        <v>4</v>
      </c>
      <c r="H7">
        <v>2</v>
      </c>
      <c r="I7">
        <v>8</v>
      </c>
      <c r="J7">
        <v>4</v>
      </c>
      <c r="N7" t="s">
        <v>30</v>
      </c>
      <c r="O7" t="s">
        <v>53</v>
      </c>
    </row>
    <row r="8" spans="1:18" ht="15" customHeight="1" x14ac:dyDescent="0.3">
      <c r="A8" s="23">
        <v>1983</v>
      </c>
      <c r="B8" s="23">
        <v>2</v>
      </c>
      <c r="C8" s="23">
        <v>3</v>
      </c>
      <c r="D8" s="23">
        <v>0</v>
      </c>
      <c r="E8" s="23">
        <v>4</v>
      </c>
      <c r="F8" s="23">
        <v>1</v>
      </c>
      <c r="G8" s="23">
        <v>4</v>
      </c>
      <c r="H8" s="23">
        <v>1</v>
      </c>
      <c r="I8" s="23">
        <v>7</v>
      </c>
      <c r="J8" s="23"/>
      <c r="K8" s="23"/>
      <c r="L8" s="23">
        <v>20</v>
      </c>
      <c r="N8">
        <v>0</v>
      </c>
      <c r="O8">
        <v>0</v>
      </c>
      <c r="Q8" s="19" t="s">
        <v>57</v>
      </c>
      <c r="R8" s="15" t="s">
        <v>53</v>
      </c>
    </row>
    <row r="9" spans="1:18" x14ac:dyDescent="0.3">
      <c r="A9">
        <v>2046</v>
      </c>
      <c r="B9">
        <v>2</v>
      </c>
      <c r="C9">
        <v>3</v>
      </c>
      <c r="D9">
        <v>0</v>
      </c>
      <c r="E9">
        <v>4</v>
      </c>
      <c r="F9">
        <v>1</v>
      </c>
      <c r="G9">
        <v>4</v>
      </c>
      <c r="H9">
        <v>2</v>
      </c>
      <c r="I9">
        <v>7</v>
      </c>
      <c r="J9">
        <v>4</v>
      </c>
      <c r="K9">
        <v>2</v>
      </c>
      <c r="L9">
        <v>6</v>
      </c>
      <c r="N9">
        <v>2</v>
      </c>
      <c r="O9">
        <v>2</v>
      </c>
      <c r="Q9" s="15">
        <v>0</v>
      </c>
      <c r="R9" s="15">
        <v>0</v>
      </c>
    </row>
    <row r="10" spans="1:18" x14ac:dyDescent="0.3">
      <c r="A10" s="23">
        <v>2097</v>
      </c>
      <c r="B10" s="23">
        <v>1</v>
      </c>
      <c r="C10" s="23">
        <v>1</v>
      </c>
      <c r="D10" s="23">
        <v>0</v>
      </c>
      <c r="E10" s="23">
        <v>4</v>
      </c>
      <c r="F10" s="23">
        <v>2</v>
      </c>
      <c r="G10" s="23">
        <v>4</v>
      </c>
      <c r="H10" s="23">
        <v>2</v>
      </c>
      <c r="I10" s="23">
        <v>2.5</v>
      </c>
      <c r="J10" s="23">
        <v>6</v>
      </c>
      <c r="K10" s="23"/>
      <c r="L10" s="23"/>
      <c r="N10">
        <v>3</v>
      </c>
      <c r="O10">
        <v>10</v>
      </c>
      <c r="Q10">
        <v>1</v>
      </c>
      <c r="R10">
        <v>2.5</v>
      </c>
    </row>
    <row r="11" spans="1:18" x14ac:dyDescent="0.3">
      <c r="A11">
        <v>2412</v>
      </c>
      <c r="B11">
        <v>2</v>
      </c>
      <c r="C11">
        <v>2</v>
      </c>
      <c r="D11">
        <v>0</v>
      </c>
      <c r="E11">
        <v>4</v>
      </c>
      <c r="F11">
        <v>2</v>
      </c>
      <c r="G11">
        <v>4</v>
      </c>
      <c r="H11">
        <v>2</v>
      </c>
      <c r="I11">
        <v>7</v>
      </c>
      <c r="J11">
        <v>7</v>
      </c>
      <c r="K11">
        <v>3</v>
      </c>
      <c r="L11">
        <v>2</v>
      </c>
      <c r="Q11">
        <v>2</v>
      </c>
      <c r="R11">
        <v>5</v>
      </c>
    </row>
    <row r="12" spans="1:18" x14ac:dyDescent="0.3">
      <c r="A12" s="23">
        <v>2557</v>
      </c>
      <c r="B12" s="23">
        <v>1</v>
      </c>
      <c r="C12" s="23">
        <v>2</v>
      </c>
      <c r="D12" s="23">
        <v>0</v>
      </c>
      <c r="E12" s="23">
        <v>4</v>
      </c>
      <c r="F12" s="23">
        <v>1</v>
      </c>
      <c r="G12" s="23">
        <v>4</v>
      </c>
      <c r="H12" s="23">
        <v>2</v>
      </c>
      <c r="I12" s="23">
        <v>8</v>
      </c>
      <c r="J12" s="23">
        <v>4</v>
      </c>
      <c r="K12" s="23"/>
      <c r="L12" s="23"/>
      <c r="N12" t="s">
        <v>5</v>
      </c>
      <c r="O12" t="s">
        <v>53</v>
      </c>
      <c r="Q12">
        <v>3</v>
      </c>
      <c r="R12">
        <v>7.5</v>
      </c>
    </row>
    <row r="13" spans="1:18" x14ac:dyDescent="0.3">
      <c r="A13">
        <v>2906</v>
      </c>
      <c r="B13">
        <v>1</v>
      </c>
      <c r="C13">
        <v>1</v>
      </c>
      <c r="D13">
        <v>0</v>
      </c>
      <c r="E13">
        <v>3</v>
      </c>
      <c r="F13">
        <v>1</v>
      </c>
      <c r="G13">
        <v>3</v>
      </c>
      <c r="H13">
        <v>2</v>
      </c>
      <c r="I13">
        <v>7</v>
      </c>
      <c r="N13">
        <v>0</v>
      </c>
      <c r="O13">
        <v>0</v>
      </c>
      <c r="Q13">
        <v>4</v>
      </c>
      <c r="R13">
        <v>10</v>
      </c>
    </row>
    <row r="14" spans="1:18" x14ac:dyDescent="0.3">
      <c r="A14" s="23">
        <v>2907</v>
      </c>
      <c r="B14" s="23">
        <v>2</v>
      </c>
      <c r="C14" s="23">
        <v>1</v>
      </c>
      <c r="D14" s="23">
        <v>0</v>
      </c>
      <c r="E14" s="23">
        <v>4</v>
      </c>
      <c r="F14" s="23">
        <v>1</v>
      </c>
      <c r="G14" s="23">
        <v>4</v>
      </c>
      <c r="H14" s="23">
        <v>2</v>
      </c>
      <c r="I14" s="23">
        <v>7</v>
      </c>
      <c r="J14" s="23">
        <v>7</v>
      </c>
      <c r="K14" s="23">
        <v>2</v>
      </c>
      <c r="L14" s="23">
        <v>0</v>
      </c>
      <c r="N14">
        <v>1</v>
      </c>
      <c r="O14">
        <v>5</v>
      </c>
    </row>
    <row r="15" spans="1:18" x14ac:dyDescent="0.3">
      <c r="A15">
        <v>2927</v>
      </c>
      <c r="B15">
        <v>1</v>
      </c>
      <c r="C15">
        <v>1</v>
      </c>
      <c r="D15">
        <v>0</v>
      </c>
      <c r="E15">
        <v>3</v>
      </c>
      <c r="F15">
        <v>1</v>
      </c>
      <c r="G15">
        <v>0</v>
      </c>
      <c r="H15">
        <v>0</v>
      </c>
      <c r="I15" s="22"/>
      <c r="J15">
        <v>6</v>
      </c>
      <c r="K15">
        <v>2</v>
      </c>
      <c r="L15">
        <v>1</v>
      </c>
      <c r="N15">
        <v>2</v>
      </c>
      <c r="O15">
        <v>10</v>
      </c>
      <c r="Q15" t="s">
        <v>11</v>
      </c>
      <c r="R15" t="s">
        <v>53</v>
      </c>
    </row>
    <row r="16" spans="1:18" x14ac:dyDescent="0.3">
      <c r="A16" s="23">
        <v>2929</v>
      </c>
      <c r="B16" s="23">
        <v>2</v>
      </c>
      <c r="C16" s="23">
        <v>1</v>
      </c>
      <c r="D16" s="23">
        <v>3</v>
      </c>
      <c r="E16" s="23">
        <v>2</v>
      </c>
      <c r="F16" s="23">
        <v>1</v>
      </c>
      <c r="G16" s="23">
        <v>2</v>
      </c>
      <c r="H16" s="23">
        <v>1</v>
      </c>
      <c r="I16" s="22"/>
      <c r="J16" s="23">
        <v>4</v>
      </c>
      <c r="K16" s="23">
        <v>0</v>
      </c>
      <c r="L16" s="23"/>
      <c r="Q16">
        <v>0</v>
      </c>
      <c r="R16">
        <v>0</v>
      </c>
    </row>
    <row r="17" spans="1:18" x14ac:dyDescent="0.3">
      <c r="A17">
        <v>2976</v>
      </c>
      <c r="B17">
        <v>1</v>
      </c>
      <c r="C17">
        <v>1</v>
      </c>
      <c r="D17">
        <v>0</v>
      </c>
      <c r="E17">
        <v>4</v>
      </c>
      <c r="F17">
        <v>1</v>
      </c>
      <c r="G17">
        <v>4</v>
      </c>
      <c r="H17">
        <v>2</v>
      </c>
      <c r="I17">
        <v>7</v>
      </c>
      <c r="K17">
        <v>2</v>
      </c>
      <c r="N17" t="s">
        <v>7</v>
      </c>
      <c r="O17" t="s">
        <v>53</v>
      </c>
      <c r="Q17">
        <v>1</v>
      </c>
      <c r="R17" s="20">
        <f>10/3</f>
        <v>3.3333333333333335</v>
      </c>
    </row>
    <row r="18" spans="1:18" x14ac:dyDescent="0.3">
      <c r="A18" s="23">
        <v>3218</v>
      </c>
      <c r="B18" s="23">
        <v>1</v>
      </c>
      <c r="C18" s="23">
        <v>1</v>
      </c>
      <c r="D18" s="23">
        <v>0</v>
      </c>
      <c r="E18" s="23">
        <v>4</v>
      </c>
      <c r="F18" s="23">
        <v>2</v>
      </c>
      <c r="G18" s="23">
        <v>4</v>
      </c>
      <c r="H18" s="23">
        <v>2</v>
      </c>
      <c r="I18" s="23">
        <v>1</v>
      </c>
      <c r="J18" s="23">
        <v>4</v>
      </c>
      <c r="K18" s="23">
        <v>2</v>
      </c>
      <c r="L18" s="23">
        <v>11</v>
      </c>
      <c r="N18">
        <v>0</v>
      </c>
      <c r="O18">
        <v>0</v>
      </c>
      <c r="Q18">
        <v>2</v>
      </c>
      <c r="R18">
        <f>10/3*2</f>
        <v>6.666666666666667</v>
      </c>
    </row>
    <row r="19" spans="1:18" x14ac:dyDescent="0.3">
      <c r="A19">
        <v>3237</v>
      </c>
      <c r="B19">
        <v>2</v>
      </c>
      <c r="C19">
        <v>2</v>
      </c>
      <c r="D19">
        <v>0</v>
      </c>
      <c r="E19">
        <v>2</v>
      </c>
      <c r="F19">
        <v>2</v>
      </c>
      <c r="G19">
        <v>0</v>
      </c>
      <c r="H19">
        <v>0</v>
      </c>
      <c r="I19">
        <v>7</v>
      </c>
      <c r="J19">
        <v>6</v>
      </c>
      <c r="K19">
        <v>3</v>
      </c>
      <c r="L19">
        <v>4</v>
      </c>
      <c r="N19">
        <v>1</v>
      </c>
      <c r="O19">
        <v>5</v>
      </c>
      <c r="Q19">
        <v>3</v>
      </c>
      <c r="R19">
        <v>10</v>
      </c>
    </row>
    <row r="20" spans="1:18" x14ac:dyDescent="0.3">
      <c r="A20" s="23">
        <v>3393</v>
      </c>
      <c r="B20" s="23">
        <v>2</v>
      </c>
      <c r="C20" s="23">
        <v>1</v>
      </c>
      <c r="D20" s="23">
        <v>0</v>
      </c>
      <c r="E20" s="23">
        <v>3</v>
      </c>
      <c r="F20" s="23">
        <v>2</v>
      </c>
      <c r="G20" s="23">
        <v>3</v>
      </c>
      <c r="H20" s="23">
        <v>2</v>
      </c>
      <c r="I20" s="22"/>
      <c r="J20" s="23">
        <v>4</v>
      </c>
      <c r="K20" s="23"/>
      <c r="L20" s="23"/>
      <c r="N20">
        <v>2</v>
      </c>
      <c r="O20">
        <v>10</v>
      </c>
    </row>
    <row r="21" spans="1:18" x14ac:dyDescent="0.3">
      <c r="A21">
        <v>3574</v>
      </c>
      <c r="B21">
        <v>2</v>
      </c>
      <c r="C21">
        <v>3</v>
      </c>
      <c r="D21">
        <v>0</v>
      </c>
      <c r="E21">
        <v>4</v>
      </c>
      <c r="F21">
        <v>2</v>
      </c>
      <c r="G21">
        <v>4</v>
      </c>
      <c r="H21">
        <v>2</v>
      </c>
      <c r="I21">
        <v>7</v>
      </c>
      <c r="J21">
        <v>4</v>
      </c>
    </row>
    <row r="22" spans="1:18" x14ac:dyDescent="0.3">
      <c r="A22" s="23">
        <v>3588</v>
      </c>
      <c r="B22" s="23">
        <v>2</v>
      </c>
      <c r="C22" s="23">
        <v>1</v>
      </c>
      <c r="D22" s="23">
        <v>0</v>
      </c>
      <c r="E22" s="23">
        <v>4</v>
      </c>
      <c r="F22" s="23">
        <v>1</v>
      </c>
      <c r="G22" s="23">
        <v>4</v>
      </c>
      <c r="H22" s="23">
        <v>2</v>
      </c>
      <c r="I22" s="23">
        <v>7</v>
      </c>
      <c r="J22" s="23">
        <v>6</v>
      </c>
      <c r="K22" s="23">
        <v>0</v>
      </c>
      <c r="L22" s="23">
        <v>1</v>
      </c>
    </row>
    <row r="23" spans="1:18" x14ac:dyDescent="0.3">
      <c r="A23">
        <v>3681</v>
      </c>
      <c r="B23">
        <v>2</v>
      </c>
      <c r="C23">
        <v>1</v>
      </c>
      <c r="D23">
        <v>0</v>
      </c>
      <c r="E23">
        <v>4</v>
      </c>
      <c r="F23">
        <v>1</v>
      </c>
      <c r="G23">
        <v>4</v>
      </c>
      <c r="H23">
        <v>1</v>
      </c>
      <c r="I23">
        <v>2</v>
      </c>
      <c r="J23">
        <v>0</v>
      </c>
    </row>
    <row r="24" spans="1:18" x14ac:dyDescent="0.3">
      <c r="A24" s="23">
        <v>3684</v>
      </c>
      <c r="B24" s="23">
        <v>2</v>
      </c>
      <c r="C24" s="23">
        <v>1</v>
      </c>
      <c r="D24" s="23">
        <v>0</v>
      </c>
      <c r="E24" s="23">
        <v>2</v>
      </c>
      <c r="F24" s="23">
        <v>1</v>
      </c>
      <c r="G24" s="23">
        <v>4</v>
      </c>
      <c r="H24" s="23">
        <v>2</v>
      </c>
      <c r="I24" s="22"/>
      <c r="J24" s="23"/>
      <c r="K24" s="23">
        <v>3</v>
      </c>
      <c r="L24" s="23"/>
    </row>
    <row r="25" spans="1:18" x14ac:dyDescent="0.3">
      <c r="A25">
        <v>4060</v>
      </c>
      <c r="B25">
        <v>2</v>
      </c>
      <c r="C25">
        <v>2</v>
      </c>
      <c r="D25">
        <v>0</v>
      </c>
      <c r="E25">
        <v>2</v>
      </c>
      <c r="F25">
        <v>1</v>
      </c>
      <c r="G25">
        <v>2</v>
      </c>
      <c r="H25">
        <v>2</v>
      </c>
      <c r="I25">
        <v>7</v>
      </c>
      <c r="J25">
        <v>2</v>
      </c>
    </row>
    <row r="26" spans="1:18" x14ac:dyDescent="0.3">
      <c r="A26" s="23">
        <v>4131</v>
      </c>
      <c r="B26" s="23">
        <v>1</v>
      </c>
      <c r="C26" s="23">
        <v>1</v>
      </c>
      <c r="D26" s="23">
        <v>0</v>
      </c>
      <c r="E26" s="23">
        <v>2</v>
      </c>
      <c r="F26" s="23">
        <v>1</v>
      </c>
      <c r="G26" s="23">
        <v>2</v>
      </c>
      <c r="H26" s="23">
        <v>2</v>
      </c>
      <c r="I26" s="23">
        <v>1</v>
      </c>
      <c r="J26" s="23">
        <v>4</v>
      </c>
      <c r="K26" s="23">
        <v>2</v>
      </c>
      <c r="L26" s="23"/>
    </row>
    <row r="27" spans="1:18" x14ac:dyDescent="0.3">
      <c r="A27">
        <v>4205</v>
      </c>
      <c r="B27">
        <v>2</v>
      </c>
      <c r="C27">
        <v>1</v>
      </c>
      <c r="D27">
        <v>0</v>
      </c>
      <c r="E27">
        <v>4</v>
      </c>
      <c r="F27">
        <v>1</v>
      </c>
      <c r="G27">
        <v>4</v>
      </c>
      <c r="H27">
        <v>2</v>
      </c>
      <c r="I27" s="22"/>
      <c r="J27">
        <v>1</v>
      </c>
    </row>
    <row r="28" spans="1:18" x14ac:dyDescent="0.3">
      <c r="A28" s="23">
        <v>4450</v>
      </c>
      <c r="B28" s="23">
        <v>1</v>
      </c>
      <c r="C28" s="23">
        <v>1</v>
      </c>
      <c r="D28" s="23">
        <v>0</v>
      </c>
      <c r="E28" s="23">
        <v>4</v>
      </c>
      <c r="F28" s="23">
        <v>1</v>
      </c>
      <c r="G28" s="23">
        <v>4</v>
      </c>
      <c r="H28" s="23">
        <v>2</v>
      </c>
      <c r="I28" s="23">
        <v>2.5</v>
      </c>
      <c r="J28" s="23">
        <v>7</v>
      </c>
      <c r="K28" s="23"/>
      <c r="L28" s="23"/>
    </row>
    <row r="29" spans="1:18" x14ac:dyDescent="0.3">
      <c r="A29" s="22">
        <v>4461</v>
      </c>
      <c r="B29" s="22"/>
      <c r="C29" s="22"/>
      <c r="D29" s="22"/>
      <c r="E29" s="22"/>
      <c r="F29" s="22"/>
      <c r="G29" s="22"/>
      <c r="H29" s="22"/>
      <c r="I29" s="22"/>
      <c r="J29" s="22"/>
      <c r="K29" s="22"/>
      <c r="L29" s="22"/>
    </row>
    <row r="30" spans="1:18" x14ac:dyDescent="0.3">
      <c r="A30" s="23">
        <v>4681</v>
      </c>
      <c r="B30" s="23">
        <v>2</v>
      </c>
      <c r="C30" s="23">
        <v>2</v>
      </c>
      <c r="D30" s="23">
        <v>0</v>
      </c>
      <c r="E30" s="23">
        <v>4</v>
      </c>
      <c r="F30" s="23">
        <v>1</v>
      </c>
      <c r="G30" s="23">
        <v>3</v>
      </c>
      <c r="H30" s="23">
        <v>2</v>
      </c>
      <c r="I30" s="22"/>
      <c r="J30" s="23"/>
      <c r="K30" s="23"/>
      <c r="L30" s="23"/>
    </row>
    <row r="31" spans="1:18" x14ac:dyDescent="0.3">
      <c r="A31">
        <v>4915</v>
      </c>
      <c r="B31">
        <v>2</v>
      </c>
      <c r="C31">
        <v>3</v>
      </c>
      <c r="D31">
        <v>0</v>
      </c>
      <c r="E31">
        <v>2</v>
      </c>
      <c r="F31">
        <v>1</v>
      </c>
      <c r="G31">
        <v>2</v>
      </c>
      <c r="H31">
        <v>2</v>
      </c>
      <c r="I31" s="22"/>
    </row>
    <row r="32" spans="1:18" x14ac:dyDescent="0.3">
      <c r="A32" s="23">
        <v>4918</v>
      </c>
      <c r="B32" s="23">
        <v>1</v>
      </c>
      <c r="C32" s="23">
        <v>3</v>
      </c>
      <c r="D32" s="23">
        <v>0</v>
      </c>
      <c r="E32" s="23">
        <v>2</v>
      </c>
      <c r="F32" s="23">
        <v>2</v>
      </c>
      <c r="G32" s="23">
        <v>0</v>
      </c>
      <c r="H32" s="23">
        <v>0</v>
      </c>
      <c r="I32" s="23"/>
      <c r="J32" s="23">
        <v>4</v>
      </c>
      <c r="K32" s="23">
        <v>2</v>
      </c>
      <c r="L32" s="23">
        <v>0</v>
      </c>
    </row>
    <row r="33" spans="1:12" x14ac:dyDescent="0.3">
      <c r="A33">
        <v>5450</v>
      </c>
      <c r="B33">
        <v>1</v>
      </c>
      <c r="C33">
        <v>1</v>
      </c>
      <c r="D33">
        <v>0</v>
      </c>
      <c r="E33">
        <v>4</v>
      </c>
      <c r="F33">
        <v>1</v>
      </c>
      <c r="G33">
        <v>4</v>
      </c>
      <c r="H33">
        <v>1</v>
      </c>
      <c r="I33">
        <v>7</v>
      </c>
      <c r="J33">
        <v>4</v>
      </c>
      <c r="K33">
        <v>2</v>
      </c>
    </row>
    <row r="34" spans="1:12" x14ac:dyDescent="0.3">
      <c r="A34" s="23">
        <v>5588</v>
      </c>
      <c r="B34" s="23">
        <v>2</v>
      </c>
      <c r="C34" s="23">
        <v>1</v>
      </c>
      <c r="D34" s="23">
        <v>0</v>
      </c>
      <c r="E34" s="23">
        <v>1</v>
      </c>
      <c r="F34" s="23">
        <v>0</v>
      </c>
      <c r="G34" s="23">
        <v>0</v>
      </c>
      <c r="H34" s="23"/>
      <c r="I34" s="23">
        <v>7</v>
      </c>
      <c r="J34" s="23"/>
      <c r="K34" s="23"/>
      <c r="L34" s="23">
        <v>4</v>
      </c>
    </row>
    <row r="35" spans="1:12" x14ac:dyDescent="0.3">
      <c r="A35">
        <v>5827</v>
      </c>
      <c r="B35">
        <v>2</v>
      </c>
      <c r="C35">
        <v>3</v>
      </c>
      <c r="D35">
        <v>0</v>
      </c>
      <c r="E35">
        <v>2</v>
      </c>
      <c r="F35">
        <v>1</v>
      </c>
      <c r="G35">
        <v>2</v>
      </c>
      <c r="H35">
        <v>1</v>
      </c>
      <c r="I35">
        <v>7</v>
      </c>
      <c r="K35">
        <v>3</v>
      </c>
      <c r="L35">
        <v>1</v>
      </c>
    </row>
    <row r="36" spans="1:12" x14ac:dyDescent="0.3">
      <c r="A36" s="23">
        <v>5937</v>
      </c>
      <c r="B36" s="23">
        <v>2</v>
      </c>
      <c r="C36" s="23">
        <v>2</v>
      </c>
      <c r="D36" s="23">
        <v>0</v>
      </c>
      <c r="E36" s="23">
        <v>2</v>
      </c>
      <c r="F36" s="23">
        <v>1</v>
      </c>
      <c r="G36" s="23">
        <v>2</v>
      </c>
      <c r="H36" s="23">
        <v>2</v>
      </c>
      <c r="I36" s="22"/>
      <c r="J36" s="23">
        <v>4</v>
      </c>
      <c r="K36" s="23">
        <v>2</v>
      </c>
      <c r="L36" s="23"/>
    </row>
    <row r="37" spans="1:12" x14ac:dyDescent="0.3">
      <c r="A37">
        <v>6350</v>
      </c>
      <c r="B37">
        <v>2</v>
      </c>
      <c r="C37">
        <v>1</v>
      </c>
      <c r="D37">
        <v>0</v>
      </c>
      <c r="E37">
        <v>2</v>
      </c>
      <c r="F37">
        <v>1</v>
      </c>
      <c r="G37">
        <v>2</v>
      </c>
      <c r="H37">
        <v>1</v>
      </c>
      <c r="I37" s="22"/>
      <c r="J37">
        <v>4</v>
      </c>
      <c r="K37">
        <v>1</v>
      </c>
    </row>
    <row r="38" spans="1:12" x14ac:dyDescent="0.3">
      <c r="A38" s="23">
        <v>6503</v>
      </c>
      <c r="B38" s="23"/>
      <c r="C38" s="23">
        <v>1</v>
      </c>
      <c r="D38" s="23">
        <v>0</v>
      </c>
      <c r="E38" s="23">
        <v>0</v>
      </c>
      <c r="F38" s="23">
        <v>0</v>
      </c>
      <c r="G38" s="23">
        <v>0</v>
      </c>
      <c r="H38" s="23">
        <v>0</v>
      </c>
      <c r="I38">
        <v>7</v>
      </c>
      <c r="J38" s="23"/>
      <c r="K38" s="23"/>
      <c r="L38" s="23"/>
    </row>
    <row r="39" spans="1:12" x14ac:dyDescent="0.3">
      <c r="A39">
        <v>6959</v>
      </c>
      <c r="B39">
        <v>1</v>
      </c>
      <c r="C39">
        <v>1</v>
      </c>
      <c r="D39">
        <v>3</v>
      </c>
      <c r="E39">
        <v>2</v>
      </c>
      <c r="F39">
        <v>1</v>
      </c>
      <c r="G39">
        <v>0</v>
      </c>
      <c r="H39">
        <v>0</v>
      </c>
      <c r="I39" s="22"/>
    </row>
    <row r="40" spans="1:12" x14ac:dyDescent="0.3">
      <c r="A40" s="23">
        <v>7461</v>
      </c>
      <c r="B40" s="23">
        <v>2</v>
      </c>
      <c r="C40" s="23">
        <v>1</v>
      </c>
      <c r="D40" s="23">
        <v>0</v>
      </c>
      <c r="E40" s="23">
        <v>3</v>
      </c>
      <c r="F40" s="23">
        <v>1</v>
      </c>
      <c r="G40" s="23">
        <v>3</v>
      </c>
      <c r="H40" s="23">
        <v>2</v>
      </c>
      <c r="I40" s="23">
        <v>7</v>
      </c>
      <c r="J40" s="23"/>
      <c r="K40" s="23"/>
      <c r="L40" s="23"/>
    </row>
  </sheetData>
  <pageMargins left="0.7" right="0.7" top="0.75" bottom="0.75" header="0.3" footer="0.3"/>
  <pageSetup orientation="portrait" r:id="rId1"/>
  <legacyDrawing r:id="rId2"/>
  <tableParts count="8">
    <tablePart r:id="rId3"/>
    <tablePart r:id="rId4"/>
    <tablePart r:id="rId5"/>
    <tablePart r:id="rId6"/>
    <tablePart r:id="rId7"/>
    <tablePart r:id="rId8"/>
    <tablePart r:id="rId9"/>
    <tablePart r:id="rId10"/>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78"/>
  <sheetViews>
    <sheetView tabSelected="1" topLeftCell="B1" zoomScale="128" zoomScaleNormal="72" workbookViewId="0">
      <pane ySplit="1" topLeftCell="A286" activePane="bottomLeft" state="frozen"/>
      <selection pane="bottomLeft" activeCell="O41" sqref="O41"/>
    </sheetView>
  </sheetViews>
  <sheetFormatPr defaultColWidth="8.88671875" defaultRowHeight="14.4" x14ac:dyDescent="0.3"/>
  <cols>
    <col min="1" max="1" width="10.44140625" style="4" customWidth="1"/>
    <col min="2" max="2" width="9.109375" style="4" customWidth="1"/>
    <col min="3" max="3" width="12.77734375" style="4" customWidth="1"/>
    <col min="4" max="4" width="10" style="4" customWidth="1"/>
    <col min="5" max="5" width="14" style="4" customWidth="1"/>
    <col min="6" max="6" width="8.109375" style="4" customWidth="1"/>
    <col min="7" max="7" width="6.109375" customWidth="1"/>
    <col min="8" max="8" width="10.21875" customWidth="1"/>
    <col min="9" max="9" width="11.77734375" style="4" customWidth="1"/>
    <col min="10" max="10" width="12.33203125" style="4" customWidth="1"/>
    <col min="11" max="11" width="8.5546875" style="4" customWidth="1"/>
    <col min="12" max="12" width="19.77734375" style="4" customWidth="1"/>
    <col min="13" max="13" width="15.5546875" style="4" customWidth="1"/>
    <col min="14" max="14" width="16" style="4" customWidth="1"/>
    <col min="15" max="16384" width="8.88671875" style="4"/>
  </cols>
  <sheetData>
    <row r="1" spans="1:14" s="21" customFormat="1" ht="27" customHeight="1" x14ac:dyDescent="0.3">
      <c r="A1" s="21" t="s">
        <v>13</v>
      </c>
      <c r="B1" s="21" t="s">
        <v>0</v>
      </c>
      <c r="C1" s="21" t="s">
        <v>14</v>
      </c>
      <c r="D1" s="21" t="s">
        <v>15</v>
      </c>
      <c r="E1" s="21" t="s">
        <v>16</v>
      </c>
      <c r="F1" s="21" t="s">
        <v>17</v>
      </c>
      <c r="G1" s="21" t="s">
        <v>2</v>
      </c>
      <c r="H1" s="21" t="s">
        <v>18</v>
      </c>
      <c r="I1" s="21" t="s">
        <v>58</v>
      </c>
      <c r="J1" s="21" t="s">
        <v>19</v>
      </c>
      <c r="K1" s="21" t="s">
        <v>20</v>
      </c>
      <c r="L1" s="21" t="s">
        <v>21</v>
      </c>
      <c r="M1" s="21" t="s">
        <v>22</v>
      </c>
      <c r="N1" s="21" t="s">
        <v>23</v>
      </c>
    </row>
    <row r="2" spans="1:14" x14ac:dyDescent="0.3">
      <c r="B2" s="4">
        <v>488</v>
      </c>
      <c r="C2" s="4">
        <v>0</v>
      </c>
      <c r="D2" s="4">
        <v>0</v>
      </c>
      <c r="E2" s="4">
        <v>0</v>
      </c>
      <c r="F2" s="4">
        <v>0</v>
      </c>
      <c r="G2" s="4">
        <v>0</v>
      </c>
      <c r="H2" s="4">
        <v>0</v>
      </c>
      <c r="I2" s="4">
        <v>0</v>
      </c>
      <c r="J2" s="4">
        <v>0</v>
      </c>
      <c r="K2" s="4">
        <v>120</v>
      </c>
    </row>
    <row r="3" spans="1:14" x14ac:dyDescent="0.3">
      <c r="B3" s="4">
        <v>488</v>
      </c>
      <c r="C3" s="4">
        <v>2</v>
      </c>
      <c r="D3" s="4">
        <v>0</v>
      </c>
      <c r="E3" s="4">
        <v>0</v>
      </c>
      <c r="F3" s="4">
        <v>0</v>
      </c>
      <c r="G3" s="4">
        <v>1</v>
      </c>
      <c r="H3" s="4">
        <v>1</v>
      </c>
      <c r="I3" s="4">
        <v>1</v>
      </c>
      <c r="J3" s="4">
        <v>0</v>
      </c>
      <c r="K3" s="4">
        <v>2</v>
      </c>
    </row>
    <row r="4" spans="1:14" x14ac:dyDescent="0.3">
      <c r="B4" s="4">
        <v>488</v>
      </c>
      <c r="C4" s="4">
        <v>2</v>
      </c>
      <c r="D4" s="4">
        <v>0</v>
      </c>
      <c r="E4" s="4">
        <v>0</v>
      </c>
      <c r="F4" s="4">
        <v>0</v>
      </c>
      <c r="G4" s="4">
        <v>0</v>
      </c>
      <c r="H4" s="4">
        <v>0</v>
      </c>
      <c r="I4" s="4">
        <v>0</v>
      </c>
      <c r="J4" s="4">
        <v>0</v>
      </c>
      <c r="K4" s="4">
        <v>120</v>
      </c>
      <c r="M4" s="4" t="s">
        <v>108</v>
      </c>
    </row>
    <row r="5" spans="1:14" x14ac:dyDescent="0.3">
      <c r="B5" s="4">
        <v>488</v>
      </c>
      <c r="C5" s="4">
        <v>2</v>
      </c>
      <c r="D5" s="4">
        <v>2</v>
      </c>
      <c r="E5" s="4">
        <v>0</v>
      </c>
      <c r="F5" s="4">
        <v>0</v>
      </c>
      <c r="G5" s="4">
        <v>0</v>
      </c>
      <c r="H5" s="4">
        <v>0</v>
      </c>
      <c r="I5" s="4">
        <v>0</v>
      </c>
      <c r="J5" s="4">
        <v>0</v>
      </c>
      <c r="K5" s="4">
        <v>120</v>
      </c>
    </row>
    <row r="6" spans="1:14" x14ac:dyDescent="0.3">
      <c r="B6" s="4">
        <v>488</v>
      </c>
      <c r="C6" s="4">
        <v>0</v>
      </c>
      <c r="D6" s="4">
        <v>0</v>
      </c>
      <c r="E6" s="4">
        <v>0</v>
      </c>
      <c r="F6" s="4">
        <v>0</v>
      </c>
      <c r="G6" s="4">
        <v>0</v>
      </c>
      <c r="H6" s="4">
        <v>0</v>
      </c>
      <c r="I6" s="4">
        <v>0</v>
      </c>
      <c r="J6" s="4">
        <v>0</v>
      </c>
      <c r="K6" s="4">
        <v>120</v>
      </c>
      <c r="N6" s="4" t="s">
        <v>107</v>
      </c>
    </row>
    <row r="7" spans="1:14" x14ac:dyDescent="0.3">
      <c r="B7" s="4">
        <v>488</v>
      </c>
      <c r="C7" s="4">
        <v>0</v>
      </c>
      <c r="D7" s="4">
        <v>1</v>
      </c>
      <c r="E7" s="4">
        <v>0</v>
      </c>
      <c r="F7" s="4">
        <v>1</v>
      </c>
      <c r="G7" s="4">
        <v>1</v>
      </c>
      <c r="H7" s="4">
        <v>1</v>
      </c>
      <c r="I7" s="4">
        <v>1</v>
      </c>
      <c r="J7" s="4">
        <v>0</v>
      </c>
      <c r="K7" s="4">
        <v>2</v>
      </c>
    </row>
    <row r="8" spans="1:14" x14ac:dyDescent="0.3">
      <c r="B8" s="4">
        <v>488</v>
      </c>
      <c r="C8" s="4">
        <v>1</v>
      </c>
      <c r="D8" s="4">
        <v>4</v>
      </c>
      <c r="E8" s="4">
        <v>0</v>
      </c>
      <c r="F8" s="4">
        <v>0</v>
      </c>
      <c r="G8" s="4">
        <v>1</v>
      </c>
      <c r="H8" s="4">
        <v>1</v>
      </c>
      <c r="I8" s="4">
        <v>1</v>
      </c>
      <c r="J8" s="4">
        <v>0</v>
      </c>
      <c r="K8" s="4">
        <v>5</v>
      </c>
    </row>
    <row r="9" spans="1:14" x14ac:dyDescent="0.3">
      <c r="B9" s="4">
        <v>488</v>
      </c>
      <c r="C9" s="4">
        <v>5</v>
      </c>
      <c r="D9" s="4">
        <v>3</v>
      </c>
      <c r="E9" s="4">
        <v>1</v>
      </c>
      <c r="F9" s="4">
        <v>0</v>
      </c>
      <c r="G9" s="4">
        <v>1</v>
      </c>
      <c r="H9" s="4">
        <v>1</v>
      </c>
      <c r="I9" s="4">
        <v>1</v>
      </c>
      <c r="J9" s="4">
        <v>0</v>
      </c>
      <c r="K9" s="4">
        <v>2</v>
      </c>
      <c r="N9" s="4" t="s">
        <v>157</v>
      </c>
    </row>
    <row r="10" spans="1:14" x14ac:dyDescent="0.3">
      <c r="B10" s="4">
        <v>488</v>
      </c>
      <c r="G10" s="4"/>
      <c r="H10" s="4"/>
    </row>
    <row r="11" spans="1:14" x14ac:dyDescent="0.3">
      <c r="B11" s="4">
        <v>488</v>
      </c>
      <c r="G11" s="4"/>
      <c r="H11" s="4"/>
    </row>
    <row r="12" spans="1:14" x14ac:dyDescent="0.3">
      <c r="A12" s="4">
        <v>67</v>
      </c>
      <c r="B12" s="4">
        <v>488</v>
      </c>
      <c r="C12" s="4">
        <v>6</v>
      </c>
      <c r="D12" s="4">
        <v>2</v>
      </c>
      <c r="E12" s="4">
        <v>0</v>
      </c>
      <c r="F12" s="4">
        <v>0</v>
      </c>
      <c r="G12" s="4">
        <v>1</v>
      </c>
      <c r="H12" s="4">
        <v>1</v>
      </c>
      <c r="I12" s="4">
        <v>1</v>
      </c>
      <c r="J12" s="4">
        <v>0</v>
      </c>
      <c r="K12" s="4">
        <v>2</v>
      </c>
    </row>
    <row r="13" spans="1:14" x14ac:dyDescent="0.3">
      <c r="B13" s="4">
        <v>488</v>
      </c>
      <c r="G13" s="4"/>
      <c r="H13" s="4"/>
    </row>
    <row r="14" spans="1:14" x14ac:dyDescent="0.3">
      <c r="B14" s="4">
        <v>568</v>
      </c>
      <c r="C14" s="4">
        <v>0</v>
      </c>
      <c r="D14" s="4">
        <v>0</v>
      </c>
      <c r="E14" s="4">
        <v>0</v>
      </c>
      <c r="F14" s="4">
        <v>0</v>
      </c>
      <c r="G14" s="4">
        <v>0</v>
      </c>
      <c r="H14" s="4">
        <v>0</v>
      </c>
      <c r="I14" s="4">
        <v>0</v>
      </c>
      <c r="J14" s="4">
        <v>0</v>
      </c>
      <c r="K14" s="4">
        <v>120</v>
      </c>
    </row>
    <row r="15" spans="1:14" x14ac:dyDescent="0.3">
      <c r="B15" s="4">
        <v>568</v>
      </c>
      <c r="C15" s="4">
        <v>0</v>
      </c>
      <c r="D15" s="4">
        <v>0</v>
      </c>
      <c r="E15" s="4">
        <v>0</v>
      </c>
      <c r="F15" s="4">
        <v>0</v>
      </c>
      <c r="G15" s="4">
        <v>0</v>
      </c>
      <c r="H15" s="4">
        <v>0</v>
      </c>
      <c r="I15" s="4">
        <v>0</v>
      </c>
      <c r="J15" s="4">
        <v>0</v>
      </c>
      <c r="K15" s="4">
        <v>120</v>
      </c>
      <c r="N15" s="4" t="s">
        <v>91</v>
      </c>
    </row>
    <row r="16" spans="1:14" x14ac:dyDescent="0.3">
      <c r="B16" s="4">
        <v>568</v>
      </c>
      <c r="C16" s="4">
        <v>0</v>
      </c>
      <c r="D16" s="4">
        <v>0</v>
      </c>
      <c r="E16" s="4">
        <v>0</v>
      </c>
      <c r="F16" s="4">
        <v>0</v>
      </c>
      <c r="G16" s="4">
        <v>0</v>
      </c>
      <c r="H16" s="4">
        <v>0</v>
      </c>
      <c r="I16" s="4">
        <v>0</v>
      </c>
      <c r="J16" s="4">
        <v>0</v>
      </c>
      <c r="K16" s="4">
        <v>120</v>
      </c>
      <c r="N16" s="4" t="s">
        <v>99</v>
      </c>
    </row>
    <row r="17" spans="1:14" x14ac:dyDescent="0.3">
      <c r="B17" s="4">
        <v>568</v>
      </c>
      <c r="C17" s="4">
        <v>0</v>
      </c>
      <c r="D17" s="4">
        <v>0</v>
      </c>
      <c r="E17" s="4">
        <v>0</v>
      </c>
      <c r="F17" s="4">
        <v>0</v>
      </c>
      <c r="G17" s="4">
        <v>1</v>
      </c>
      <c r="H17" s="4">
        <v>1</v>
      </c>
      <c r="I17" s="4">
        <v>1</v>
      </c>
      <c r="J17" s="4">
        <v>0</v>
      </c>
      <c r="K17" s="4">
        <v>2</v>
      </c>
      <c r="M17" s="4" t="s">
        <v>121</v>
      </c>
    </row>
    <row r="18" spans="1:14" x14ac:dyDescent="0.3">
      <c r="B18" s="4">
        <v>568</v>
      </c>
      <c r="C18" s="4">
        <v>0</v>
      </c>
      <c r="D18" s="4">
        <v>0</v>
      </c>
      <c r="E18" s="4">
        <v>0</v>
      </c>
      <c r="F18" s="4">
        <v>0</v>
      </c>
      <c r="G18" s="4">
        <v>1</v>
      </c>
      <c r="H18" s="4">
        <v>1</v>
      </c>
      <c r="I18" s="4">
        <v>1</v>
      </c>
      <c r="J18" s="4">
        <v>0</v>
      </c>
      <c r="K18" s="4">
        <v>120</v>
      </c>
    </row>
    <row r="19" spans="1:14" x14ac:dyDescent="0.3">
      <c r="B19" s="4">
        <v>568</v>
      </c>
      <c r="C19" s="4">
        <v>0</v>
      </c>
      <c r="D19" s="4">
        <v>0</v>
      </c>
      <c r="E19" s="4">
        <v>0</v>
      </c>
      <c r="F19" s="4">
        <v>0</v>
      </c>
      <c r="G19" s="4">
        <v>0</v>
      </c>
      <c r="H19" s="4">
        <v>0</v>
      </c>
      <c r="I19" s="4">
        <v>0</v>
      </c>
      <c r="J19" s="4">
        <v>0</v>
      </c>
      <c r="K19" s="4">
        <v>120</v>
      </c>
    </row>
    <row r="20" spans="1:14" x14ac:dyDescent="0.3">
      <c r="B20" s="4">
        <v>568</v>
      </c>
      <c r="C20" s="4">
        <v>2</v>
      </c>
      <c r="D20" s="4">
        <v>0</v>
      </c>
      <c r="E20" s="4">
        <v>1</v>
      </c>
      <c r="F20" s="4">
        <v>0</v>
      </c>
      <c r="G20" s="4">
        <v>0</v>
      </c>
      <c r="H20" s="4">
        <v>0</v>
      </c>
      <c r="I20" s="4">
        <v>0</v>
      </c>
      <c r="J20" s="4">
        <v>0</v>
      </c>
      <c r="K20" s="4">
        <v>120</v>
      </c>
    </row>
    <row r="21" spans="1:14" x14ac:dyDescent="0.3">
      <c r="B21" s="4">
        <v>568</v>
      </c>
      <c r="C21" s="4">
        <v>0</v>
      </c>
      <c r="D21" s="4">
        <v>1</v>
      </c>
      <c r="E21" s="4">
        <v>0</v>
      </c>
      <c r="F21" s="4">
        <v>0</v>
      </c>
      <c r="G21" s="4">
        <v>1</v>
      </c>
      <c r="H21" s="4">
        <v>1</v>
      </c>
      <c r="I21" s="4">
        <v>1</v>
      </c>
      <c r="J21" s="4">
        <v>0</v>
      </c>
      <c r="K21" s="4">
        <v>2</v>
      </c>
    </row>
    <row r="22" spans="1:14" x14ac:dyDescent="0.3">
      <c r="B22" s="4">
        <v>568</v>
      </c>
      <c r="G22" s="4"/>
      <c r="H22" s="4"/>
    </row>
    <row r="23" spans="1:14" x14ac:dyDescent="0.3">
      <c r="B23" s="4">
        <v>568</v>
      </c>
      <c r="C23" s="4">
        <v>2</v>
      </c>
      <c r="D23" s="4">
        <v>0</v>
      </c>
      <c r="E23" s="4">
        <v>0</v>
      </c>
      <c r="F23" s="4">
        <v>0</v>
      </c>
      <c r="G23" s="4">
        <v>0</v>
      </c>
      <c r="H23" s="4">
        <v>0</v>
      </c>
      <c r="I23" s="4">
        <v>0</v>
      </c>
      <c r="J23" s="4">
        <v>0</v>
      </c>
      <c r="K23" s="4">
        <v>120</v>
      </c>
      <c r="N23" s="4" t="s">
        <v>165</v>
      </c>
    </row>
    <row r="24" spans="1:14" x14ac:dyDescent="0.3">
      <c r="B24" s="4">
        <v>568</v>
      </c>
      <c r="C24" s="4">
        <v>0</v>
      </c>
      <c r="D24" s="4">
        <v>0</v>
      </c>
      <c r="E24" s="4">
        <v>0</v>
      </c>
      <c r="F24" s="4">
        <v>0</v>
      </c>
      <c r="G24" s="4">
        <v>1</v>
      </c>
      <c r="H24" s="4">
        <v>1</v>
      </c>
      <c r="I24" s="4">
        <v>1</v>
      </c>
      <c r="J24" s="4">
        <v>0</v>
      </c>
      <c r="K24" s="4">
        <v>4</v>
      </c>
    </row>
    <row r="25" spans="1:14" x14ac:dyDescent="0.3">
      <c r="A25" s="4">
        <v>76</v>
      </c>
      <c r="B25" s="4">
        <v>568</v>
      </c>
      <c r="G25" s="4"/>
      <c r="H25" s="4"/>
    </row>
    <row r="26" spans="1:14" x14ac:dyDescent="0.3">
      <c r="B26" s="4">
        <v>948</v>
      </c>
      <c r="C26" s="4">
        <v>1</v>
      </c>
      <c r="D26" s="4">
        <v>0</v>
      </c>
      <c r="E26" s="4">
        <v>4</v>
      </c>
      <c r="F26" s="4">
        <v>0</v>
      </c>
      <c r="G26" s="4">
        <v>0</v>
      </c>
      <c r="H26" s="4">
        <v>0</v>
      </c>
      <c r="I26" s="4">
        <v>0</v>
      </c>
      <c r="J26" s="4">
        <v>0</v>
      </c>
      <c r="K26" s="4">
        <v>120</v>
      </c>
    </row>
    <row r="27" spans="1:14" x14ac:dyDescent="0.3">
      <c r="B27" s="4">
        <v>948</v>
      </c>
      <c r="C27" s="4">
        <v>0</v>
      </c>
      <c r="D27" s="4">
        <v>0</v>
      </c>
      <c r="E27" s="4">
        <v>3</v>
      </c>
      <c r="F27" s="4">
        <v>0</v>
      </c>
      <c r="G27" s="4">
        <v>1</v>
      </c>
      <c r="H27" s="4">
        <v>1</v>
      </c>
      <c r="I27" s="4">
        <v>0</v>
      </c>
      <c r="J27" s="4">
        <v>0</v>
      </c>
      <c r="K27" s="4">
        <v>2</v>
      </c>
    </row>
    <row r="28" spans="1:14" x14ac:dyDescent="0.3">
      <c r="B28" s="4">
        <v>948</v>
      </c>
      <c r="C28" s="4">
        <v>0</v>
      </c>
      <c r="D28" s="4">
        <v>0</v>
      </c>
      <c r="E28" s="4">
        <v>2</v>
      </c>
      <c r="F28" s="4">
        <v>0</v>
      </c>
      <c r="G28" s="4">
        <v>0</v>
      </c>
      <c r="H28" s="4">
        <v>0</v>
      </c>
      <c r="I28" s="4">
        <v>0</v>
      </c>
      <c r="J28" s="4">
        <v>0</v>
      </c>
      <c r="K28" s="4">
        <v>120</v>
      </c>
    </row>
    <row r="29" spans="1:14" x14ac:dyDescent="0.3">
      <c r="B29" s="4">
        <v>948</v>
      </c>
      <c r="C29" s="4">
        <v>0</v>
      </c>
      <c r="D29" s="4">
        <v>0</v>
      </c>
      <c r="E29" s="4">
        <v>3</v>
      </c>
      <c r="F29" s="4">
        <v>0</v>
      </c>
      <c r="G29" s="4">
        <v>1</v>
      </c>
      <c r="H29" s="4">
        <v>1</v>
      </c>
      <c r="I29" s="4">
        <v>1</v>
      </c>
      <c r="J29" s="4">
        <v>0</v>
      </c>
      <c r="K29" s="4">
        <v>2</v>
      </c>
      <c r="N29" s="4" t="s">
        <v>117</v>
      </c>
    </row>
    <row r="30" spans="1:14" x14ac:dyDescent="0.3">
      <c r="B30" s="4">
        <v>948</v>
      </c>
      <c r="C30" s="4">
        <v>0</v>
      </c>
      <c r="D30" s="4">
        <v>0</v>
      </c>
      <c r="E30" s="4">
        <v>3</v>
      </c>
      <c r="F30" s="4">
        <v>0</v>
      </c>
      <c r="G30" s="4">
        <v>0</v>
      </c>
      <c r="H30" s="4">
        <v>0</v>
      </c>
      <c r="I30" s="4">
        <v>0</v>
      </c>
      <c r="J30" s="4">
        <v>0</v>
      </c>
      <c r="K30" s="4">
        <v>120</v>
      </c>
    </row>
    <row r="31" spans="1:14" x14ac:dyDescent="0.3">
      <c r="B31" s="4">
        <v>948</v>
      </c>
      <c r="C31" s="4">
        <v>0</v>
      </c>
      <c r="D31" s="4">
        <v>0</v>
      </c>
      <c r="E31" s="4">
        <v>7</v>
      </c>
      <c r="F31" s="4">
        <v>0</v>
      </c>
      <c r="G31" s="4">
        <v>1</v>
      </c>
      <c r="H31" s="4">
        <v>1</v>
      </c>
      <c r="I31" s="4">
        <v>1</v>
      </c>
      <c r="J31" s="4">
        <v>0</v>
      </c>
      <c r="K31" s="4">
        <v>1</v>
      </c>
      <c r="N31" s="4" t="s">
        <v>134</v>
      </c>
    </row>
    <row r="32" spans="1:14" x14ac:dyDescent="0.3">
      <c r="A32" s="4">
        <v>42</v>
      </c>
      <c r="B32" s="4">
        <v>948</v>
      </c>
      <c r="C32" s="4">
        <v>1</v>
      </c>
      <c r="D32" s="4">
        <v>0</v>
      </c>
      <c r="E32" s="4">
        <v>1</v>
      </c>
      <c r="F32" s="4">
        <v>0</v>
      </c>
      <c r="G32" s="4">
        <v>2</v>
      </c>
      <c r="H32" s="4">
        <v>1</v>
      </c>
      <c r="I32" s="4">
        <v>1</v>
      </c>
      <c r="J32" s="4">
        <v>0</v>
      </c>
      <c r="K32" s="4">
        <v>4</v>
      </c>
    </row>
    <row r="33" spans="1:14" x14ac:dyDescent="0.3">
      <c r="B33" s="4">
        <v>948</v>
      </c>
      <c r="C33" s="4">
        <v>0</v>
      </c>
      <c r="D33" s="4">
        <v>0</v>
      </c>
      <c r="E33" s="4">
        <v>2</v>
      </c>
      <c r="F33" s="4">
        <v>1</v>
      </c>
      <c r="G33" s="4">
        <v>1</v>
      </c>
      <c r="H33" s="4">
        <v>1</v>
      </c>
      <c r="I33" s="4">
        <v>1</v>
      </c>
      <c r="J33" s="4">
        <v>0</v>
      </c>
      <c r="K33" s="4">
        <v>1</v>
      </c>
    </row>
    <row r="34" spans="1:14" x14ac:dyDescent="0.3">
      <c r="B34" s="4">
        <v>948</v>
      </c>
      <c r="G34" s="4"/>
      <c r="H34" s="4"/>
    </row>
    <row r="35" spans="1:14" x14ac:dyDescent="0.3">
      <c r="A35" s="4">
        <v>60</v>
      </c>
      <c r="B35" s="4">
        <v>948</v>
      </c>
      <c r="C35" s="4">
        <v>0</v>
      </c>
      <c r="D35" s="4">
        <v>0</v>
      </c>
      <c r="E35" s="4">
        <v>6</v>
      </c>
      <c r="F35" s="4">
        <v>0</v>
      </c>
      <c r="G35" s="4">
        <v>1</v>
      </c>
      <c r="H35" s="4">
        <v>1</v>
      </c>
      <c r="I35" s="4">
        <v>1</v>
      </c>
      <c r="J35" s="4">
        <v>0</v>
      </c>
      <c r="K35" s="4">
        <v>2</v>
      </c>
    </row>
    <row r="36" spans="1:14" x14ac:dyDescent="0.3">
      <c r="B36" s="4">
        <v>948</v>
      </c>
      <c r="C36" s="4">
        <v>3</v>
      </c>
      <c r="D36" s="4">
        <v>0</v>
      </c>
      <c r="E36" s="4">
        <v>2</v>
      </c>
      <c r="F36" s="4">
        <v>0</v>
      </c>
      <c r="G36" s="4">
        <v>1</v>
      </c>
      <c r="H36" s="4">
        <v>1</v>
      </c>
      <c r="I36" s="4">
        <v>1</v>
      </c>
      <c r="J36" s="4">
        <v>0</v>
      </c>
      <c r="K36" s="4">
        <v>2</v>
      </c>
      <c r="M36" s="4" t="s">
        <v>173</v>
      </c>
    </row>
    <row r="37" spans="1:14" x14ac:dyDescent="0.3">
      <c r="B37" s="4">
        <v>948</v>
      </c>
      <c r="C37" s="4">
        <v>1</v>
      </c>
      <c r="D37" s="4">
        <v>0</v>
      </c>
      <c r="E37" s="4">
        <v>0</v>
      </c>
      <c r="F37" s="4">
        <v>0</v>
      </c>
      <c r="G37" s="4">
        <v>1</v>
      </c>
      <c r="H37" s="4">
        <v>1</v>
      </c>
      <c r="I37" s="4">
        <v>1</v>
      </c>
      <c r="J37" s="4">
        <v>0</v>
      </c>
      <c r="K37" s="4">
        <v>2</v>
      </c>
    </row>
    <row r="38" spans="1:14" x14ac:dyDescent="0.3">
      <c r="B38" s="4">
        <v>1258</v>
      </c>
      <c r="C38" s="4">
        <v>0</v>
      </c>
      <c r="D38" s="4">
        <v>3</v>
      </c>
      <c r="E38" s="4">
        <v>0</v>
      </c>
      <c r="F38" s="4">
        <v>0</v>
      </c>
      <c r="G38" s="4">
        <v>1</v>
      </c>
      <c r="H38" s="4">
        <v>1</v>
      </c>
      <c r="I38" s="4">
        <v>1</v>
      </c>
      <c r="J38" s="4">
        <v>0</v>
      </c>
      <c r="K38" s="4">
        <v>10</v>
      </c>
    </row>
    <row r="39" spans="1:14" x14ac:dyDescent="0.3">
      <c r="B39" s="4">
        <v>1258</v>
      </c>
      <c r="C39" s="4">
        <v>0</v>
      </c>
      <c r="D39" s="4">
        <v>0</v>
      </c>
      <c r="E39" s="4">
        <v>0</v>
      </c>
      <c r="F39" s="4">
        <v>0</v>
      </c>
      <c r="G39" s="4">
        <v>1</v>
      </c>
      <c r="H39" s="4">
        <v>1</v>
      </c>
      <c r="I39" s="4">
        <v>1</v>
      </c>
      <c r="J39" s="4">
        <v>0</v>
      </c>
      <c r="K39" s="4">
        <v>2</v>
      </c>
    </row>
    <row r="40" spans="1:14" x14ac:dyDescent="0.3">
      <c r="B40" s="4">
        <v>1258</v>
      </c>
      <c r="C40" s="4">
        <v>0</v>
      </c>
      <c r="D40" s="4">
        <v>0</v>
      </c>
      <c r="E40" s="4">
        <v>0</v>
      </c>
      <c r="F40" s="4">
        <v>0</v>
      </c>
      <c r="G40" s="4">
        <v>0</v>
      </c>
      <c r="H40" s="4">
        <v>0</v>
      </c>
      <c r="I40" s="4">
        <v>0</v>
      </c>
      <c r="J40" s="4">
        <v>0</v>
      </c>
      <c r="K40" s="4">
        <v>120</v>
      </c>
    </row>
    <row r="41" spans="1:14" x14ac:dyDescent="0.3">
      <c r="A41" s="4">
        <v>25</v>
      </c>
      <c r="B41" s="4">
        <v>1258</v>
      </c>
      <c r="C41" s="4">
        <v>1</v>
      </c>
      <c r="D41" s="4">
        <v>1</v>
      </c>
      <c r="E41" s="4">
        <v>0</v>
      </c>
      <c r="F41" s="4">
        <v>0</v>
      </c>
      <c r="G41" s="4">
        <v>1</v>
      </c>
      <c r="H41" s="4">
        <v>1</v>
      </c>
      <c r="I41" s="4">
        <v>1</v>
      </c>
      <c r="J41" s="4">
        <v>0</v>
      </c>
      <c r="K41" s="4">
        <v>2</v>
      </c>
    </row>
    <row r="42" spans="1:14" x14ac:dyDescent="0.3">
      <c r="B42" s="4">
        <v>1258</v>
      </c>
      <c r="C42" s="4">
        <v>3</v>
      </c>
      <c r="D42" s="4">
        <v>2</v>
      </c>
      <c r="E42" s="4">
        <v>0</v>
      </c>
      <c r="F42" s="4">
        <v>0</v>
      </c>
      <c r="G42" s="4">
        <v>1</v>
      </c>
      <c r="H42" s="4">
        <v>1</v>
      </c>
      <c r="I42" s="4">
        <v>1</v>
      </c>
      <c r="J42" s="4">
        <v>0</v>
      </c>
      <c r="K42" s="4">
        <v>2</v>
      </c>
    </row>
    <row r="43" spans="1:14" x14ac:dyDescent="0.3">
      <c r="B43" s="4">
        <v>1258</v>
      </c>
      <c r="C43" s="4">
        <v>2</v>
      </c>
      <c r="D43" s="4">
        <v>1</v>
      </c>
      <c r="E43" s="4">
        <v>0</v>
      </c>
      <c r="F43" s="4">
        <v>0</v>
      </c>
      <c r="G43" s="4">
        <v>1</v>
      </c>
      <c r="H43" s="4">
        <v>1</v>
      </c>
      <c r="I43" s="4">
        <v>1</v>
      </c>
      <c r="J43" s="4">
        <v>0</v>
      </c>
      <c r="K43" s="4">
        <v>2</v>
      </c>
    </row>
    <row r="44" spans="1:14" x14ac:dyDescent="0.3">
      <c r="B44" s="4">
        <v>1258</v>
      </c>
      <c r="C44" s="4">
        <v>2</v>
      </c>
      <c r="D44" s="4">
        <v>1</v>
      </c>
      <c r="E44" s="4">
        <v>0</v>
      </c>
      <c r="F44" s="4">
        <v>0</v>
      </c>
      <c r="G44" s="4">
        <v>1</v>
      </c>
      <c r="H44" s="4">
        <v>1</v>
      </c>
      <c r="I44" s="4">
        <v>1</v>
      </c>
      <c r="J44" s="4">
        <v>0</v>
      </c>
      <c r="K44" s="4">
        <v>2</v>
      </c>
      <c r="N44" s="4" t="s">
        <v>141</v>
      </c>
    </row>
    <row r="45" spans="1:14" x14ac:dyDescent="0.3">
      <c r="B45" s="4">
        <v>1258</v>
      </c>
      <c r="C45" s="4">
        <v>2</v>
      </c>
      <c r="D45" s="4">
        <v>1</v>
      </c>
      <c r="E45" s="4">
        <v>0</v>
      </c>
      <c r="F45" s="4">
        <v>0</v>
      </c>
      <c r="G45" s="4">
        <v>1</v>
      </c>
      <c r="H45" s="4">
        <v>1</v>
      </c>
      <c r="I45" s="4">
        <v>1</v>
      </c>
      <c r="J45" s="4">
        <v>0</v>
      </c>
      <c r="K45" s="4">
        <v>2</v>
      </c>
    </row>
    <row r="46" spans="1:14" x14ac:dyDescent="0.3">
      <c r="B46" s="4">
        <v>1258</v>
      </c>
      <c r="G46" s="4"/>
      <c r="H46" s="4"/>
    </row>
    <row r="47" spans="1:14" x14ac:dyDescent="0.3">
      <c r="A47" s="4">
        <v>64</v>
      </c>
      <c r="B47" s="4">
        <v>1258</v>
      </c>
      <c r="C47" s="4">
        <v>3</v>
      </c>
      <c r="D47" s="4">
        <v>1</v>
      </c>
      <c r="E47" s="4">
        <v>0</v>
      </c>
      <c r="F47" s="4">
        <v>0</v>
      </c>
      <c r="G47" s="4">
        <v>1</v>
      </c>
      <c r="H47" s="4">
        <v>1</v>
      </c>
      <c r="I47" s="4">
        <v>1</v>
      </c>
      <c r="J47" s="4">
        <v>0</v>
      </c>
      <c r="K47" s="4">
        <v>2</v>
      </c>
    </row>
    <row r="48" spans="1:14" x14ac:dyDescent="0.3">
      <c r="B48" s="4">
        <v>1258</v>
      </c>
      <c r="C48" s="4">
        <v>2</v>
      </c>
      <c r="D48" s="4">
        <v>1</v>
      </c>
      <c r="E48" s="4">
        <v>0</v>
      </c>
      <c r="F48" s="4">
        <v>0</v>
      </c>
      <c r="G48" s="4">
        <v>0</v>
      </c>
      <c r="H48" s="4">
        <v>0</v>
      </c>
      <c r="I48" s="4">
        <v>0</v>
      </c>
      <c r="J48" s="4">
        <v>0</v>
      </c>
      <c r="K48" s="4">
        <v>120</v>
      </c>
    </row>
    <row r="49" spans="1:14" x14ac:dyDescent="0.3">
      <c r="B49" s="4">
        <v>1258</v>
      </c>
      <c r="G49" s="4"/>
      <c r="H49" s="4"/>
    </row>
    <row r="50" spans="1:14" x14ac:dyDescent="0.3">
      <c r="B50" s="4">
        <v>1294</v>
      </c>
      <c r="C50" s="4">
        <v>0</v>
      </c>
      <c r="D50" s="4">
        <v>0</v>
      </c>
      <c r="E50" s="4">
        <v>1</v>
      </c>
      <c r="F50" s="4">
        <v>0</v>
      </c>
      <c r="G50" s="4">
        <v>1</v>
      </c>
      <c r="H50" s="4">
        <v>1</v>
      </c>
      <c r="I50" s="4">
        <v>1</v>
      </c>
      <c r="J50" s="4">
        <v>0</v>
      </c>
      <c r="K50" s="4">
        <v>2</v>
      </c>
      <c r="M50" s="4" t="s">
        <v>83</v>
      </c>
    </row>
    <row r="51" spans="1:14" x14ac:dyDescent="0.3">
      <c r="B51" s="4">
        <v>1294</v>
      </c>
      <c r="C51" s="4">
        <v>0</v>
      </c>
      <c r="D51" s="4">
        <v>0</v>
      </c>
      <c r="E51" s="4">
        <v>1</v>
      </c>
      <c r="F51" s="4">
        <v>0</v>
      </c>
      <c r="G51" s="4">
        <v>0</v>
      </c>
      <c r="H51" s="4">
        <v>1</v>
      </c>
      <c r="I51" s="4">
        <v>0</v>
      </c>
      <c r="J51" s="4">
        <v>0</v>
      </c>
      <c r="K51" s="4">
        <v>10</v>
      </c>
    </row>
    <row r="52" spans="1:14" x14ac:dyDescent="0.3">
      <c r="B52" s="4">
        <v>1294</v>
      </c>
      <c r="C52" s="4">
        <v>0</v>
      </c>
      <c r="D52" s="4">
        <v>0</v>
      </c>
      <c r="E52" s="4">
        <v>1</v>
      </c>
      <c r="F52" s="4">
        <v>0</v>
      </c>
      <c r="G52" s="4">
        <v>0</v>
      </c>
      <c r="H52" s="4">
        <v>0</v>
      </c>
      <c r="I52" s="4">
        <v>0</v>
      </c>
      <c r="J52" s="4">
        <v>0</v>
      </c>
      <c r="K52" s="4">
        <v>120</v>
      </c>
    </row>
    <row r="53" spans="1:14" x14ac:dyDescent="0.3">
      <c r="B53" s="4">
        <v>1294</v>
      </c>
      <c r="C53" s="4">
        <v>0</v>
      </c>
      <c r="D53" s="4">
        <v>0</v>
      </c>
      <c r="E53" s="4">
        <v>0</v>
      </c>
      <c r="F53" s="4">
        <v>0</v>
      </c>
      <c r="G53" s="4">
        <v>0</v>
      </c>
      <c r="H53" s="4">
        <v>0</v>
      </c>
      <c r="I53" s="4">
        <v>0</v>
      </c>
      <c r="J53" s="4">
        <v>0</v>
      </c>
      <c r="K53" s="4">
        <v>120</v>
      </c>
      <c r="N53" s="4" t="s">
        <v>112</v>
      </c>
    </row>
    <row r="54" spans="1:14" x14ac:dyDescent="0.3">
      <c r="B54" s="4">
        <v>1294</v>
      </c>
      <c r="C54" s="4">
        <v>0</v>
      </c>
      <c r="D54" s="4">
        <v>0</v>
      </c>
      <c r="E54" s="4">
        <v>2</v>
      </c>
      <c r="F54" s="4">
        <v>0</v>
      </c>
      <c r="G54" s="4">
        <v>0</v>
      </c>
      <c r="H54" s="4">
        <v>1</v>
      </c>
      <c r="I54" s="4">
        <v>0</v>
      </c>
      <c r="J54" s="4">
        <v>0</v>
      </c>
      <c r="K54" s="4">
        <v>120</v>
      </c>
    </row>
    <row r="55" spans="1:14" x14ac:dyDescent="0.3">
      <c r="B55" s="4">
        <v>1294</v>
      </c>
      <c r="C55" s="4">
        <v>0</v>
      </c>
      <c r="D55" s="4">
        <v>0</v>
      </c>
      <c r="E55" s="4">
        <v>1</v>
      </c>
      <c r="F55" s="4">
        <v>0</v>
      </c>
      <c r="G55" s="4">
        <v>0</v>
      </c>
      <c r="H55" s="4">
        <v>1</v>
      </c>
      <c r="I55" s="4">
        <v>0</v>
      </c>
      <c r="J55" s="4">
        <v>0</v>
      </c>
      <c r="K55" s="4">
        <v>120</v>
      </c>
    </row>
    <row r="56" spans="1:14" x14ac:dyDescent="0.3">
      <c r="B56" s="4">
        <v>1294</v>
      </c>
      <c r="C56" s="4">
        <v>2</v>
      </c>
      <c r="D56" s="4">
        <v>0</v>
      </c>
      <c r="E56" s="4">
        <v>3</v>
      </c>
      <c r="F56" s="4">
        <v>2</v>
      </c>
      <c r="G56" s="4">
        <v>0</v>
      </c>
      <c r="H56" s="4">
        <v>1</v>
      </c>
      <c r="I56" s="4">
        <v>0</v>
      </c>
      <c r="J56" s="4">
        <v>0</v>
      </c>
      <c r="K56" s="4">
        <v>120</v>
      </c>
    </row>
    <row r="57" spans="1:14" x14ac:dyDescent="0.3">
      <c r="A57" s="4">
        <v>51</v>
      </c>
      <c r="B57" s="4">
        <v>1294</v>
      </c>
      <c r="C57" s="4">
        <v>0</v>
      </c>
      <c r="D57" s="4">
        <v>0</v>
      </c>
      <c r="E57" s="4">
        <v>3</v>
      </c>
      <c r="F57" s="4">
        <v>0</v>
      </c>
      <c r="G57" s="4">
        <v>0</v>
      </c>
      <c r="H57" s="4">
        <v>0</v>
      </c>
      <c r="I57" s="4">
        <v>0</v>
      </c>
      <c r="J57" s="4">
        <v>0</v>
      </c>
      <c r="K57" s="4">
        <v>120</v>
      </c>
    </row>
    <row r="58" spans="1:14" x14ac:dyDescent="0.3">
      <c r="B58" s="4">
        <v>1294</v>
      </c>
      <c r="G58" s="4"/>
      <c r="H58" s="4"/>
    </row>
    <row r="59" spans="1:14" x14ac:dyDescent="0.3">
      <c r="B59" s="4">
        <v>1294</v>
      </c>
      <c r="C59" s="4">
        <v>0</v>
      </c>
      <c r="D59" s="4">
        <v>0</v>
      </c>
      <c r="E59" s="4">
        <v>4</v>
      </c>
      <c r="F59" s="4">
        <v>0</v>
      </c>
      <c r="G59" s="4">
        <v>1</v>
      </c>
      <c r="H59" s="4">
        <v>1</v>
      </c>
      <c r="I59" s="4">
        <v>1</v>
      </c>
      <c r="J59" s="4">
        <v>0</v>
      </c>
      <c r="K59" s="4">
        <v>10</v>
      </c>
      <c r="N59" s="4" t="s">
        <v>167</v>
      </c>
    </row>
    <row r="60" spans="1:14" x14ac:dyDescent="0.3">
      <c r="B60" s="4">
        <v>1294</v>
      </c>
      <c r="C60" s="4">
        <v>0</v>
      </c>
      <c r="D60" s="4">
        <v>0</v>
      </c>
      <c r="E60" s="4">
        <v>5</v>
      </c>
      <c r="F60" s="4">
        <v>0</v>
      </c>
      <c r="G60" s="4">
        <v>0</v>
      </c>
      <c r="H60" s="4">
        <v>0</v>
      </c>
      <c r="I60" s="4">
        <v>0</v>
      </c>
      <c r="J60" s="4">
        <v>0</v>
      </c>
      <c r="K60" s="4">
        <v>120</v>
      </c>
    </row>
    <row r="61" spans="1:14" x14ac:dyDescent="0.3">
      <c r="B61" s="4">
        <v>1294</v>
      </c>
      <c r="G61" s="4"/>
      <c r="H61" s="4"/>
    </row>
    <row r="62" spans="1:14" x14ac:dyDescent="0.3">
      <c r="B62" s="4">
        <v>1899</v>
      </c>
      <c r="C62" s="4">
        <v>0</v>
      </c>
      <c r="D62" s="4">
        <v>0</v>
      </c>
      <c r="E62" s="4">
        <v>3</v>
      </c>
      <c r="F62" s="4">
        <v>0</v>
      </c>
      <c r="G62" s="4">
        <v>1</v>
      </c>
      <c r="H62" s="4">
        <v>1</v>
      </c>
      <c r="I62" s="4">
        <v>1</v>
      </c>
      <c r="J62" s="4">
        <v>0</v>
      </c>
      <c r="K62" s="4">
        <v>2</v>
      </c>
    </row>
    <row r="63" spans="1:14" x14ac:dyDescent="0.3">
      <c r="A63" s="4">
        <v>9</v>
      </c>
      <c r="B63" s="4">
        <v>1899</v>
      </c>
      <c r="C63" s="4">
        <v>1</v>
      </c>
      <c r="D63" s="4">
        <v>1</v>
      </c>
      <c r="E63" s="4">
        <v>2</v>
      </c>
      <c r="F63" s="4">
        <v>0</v>
      </c>
      <c r="G63" s="4">
        <v>1</v>
      </c>
      <c r="H63" s="4">
        <v>1</v>
      </c>
      <c r="I63" s="4">
        <v>1</v>
      </c>
      <c r="J63" s="4">
        <v>0</v>
      </c>
      <c r="K63" s="4">
        <v>2</v>
      </c>
    </row>
    <row r="64" spans="1:14" x14ac:dyDescent="0.3">
      <c r="B64" s="4">
        <v>1899</v>
      </c>
      <c r="C64" s="4">
        <v>0</v>
      </c>
      <c r="D64" s="4">
        <v>0</v>
      </c>
      <c r="E64" s="4">
        <v>3</v>
      </c>
      <c r="F64" s="4">
        <v>0</v>
      </c>
      <c r="G64" s="4">
        <v>1</v>
      </c>
      <c r="H64" s="4">
        <v>1</v>
      </c>
      <c r="I64" s="4">
        <v>1</v>
      </c>
      <c r="J64" s="4">
        <v>0</v>
      </c>
      <c r="K64" s="4">
        <v>2</v>
      </c>
    </row>
    <row r="65" spans="1:11" x14ac:dyDescent="0.3">
      <c r="B65" s="4">
        <v>1899</v>
      </c>
      <c r="C65" s="4">
        <v>0</v>
      </c>
      <c r="D65" s="4">
        <v>0</v>
      </c>
      <c r="E65" s="4">
        <v>3</v>
      </c>
      <c r="F65" s="4">
        <v>0</v>
      </c>
      <c r="G65" s="4">
        <v>0</v>
      </c>
      <c r="H65" s="4">
        <v>0</v>
      </c>
      <c r="I65" s="4">
        <v>0</v>
      </c>
      <c r="J65" s="4">
        <v>0</v>
      </c>
      <c r="K65" s="4">
        <v>120</v>
      </c>
    </row>
    <row r="66" spans="1:11" x14ac:dyDescent="0.3">
      <c r="B66" s="4">
        <v>1899</v>
      </c>
      <c r="C66" s="4">
        <v>0</v>
      </c>
      <c r="D66" s="4">
        <v>0</v>
      </c>
      <c r="E66" s="4">
        <v>2</v>
      </c>
      <c r="F66" s="4">
        <v>0</v>
      </c>
      <c r="G66" s="4">
        <v>1</v>
      </c>
      <c r="H66" s="4">
        <v>1</v>
      </c>
      <c r="I66" s="4">
        <v>1</v>
      </c>
      <c r="J66" s="4">
        <v>0</v>
      </c>
      <c r="K66" s="4">
        <v>2</v>
      </c>
    </row>
    <row r="67" spans="1:11" x14ac:dyDescent="0.3">
      <c r="B67" s="4">
        <v>1899</v>
      </c>
      <c r="C67" s="4">
        <v>0</v>
      </c>
      <c r="D67" s="4">
        <v>0</v>
      </c>
      <c r="E67" s="4">
        <v>2</v>
      </c>
      <c r="F67" s="4">
        <v>0</v>
      </c>
      <c r="G67" s="4">
        <v>1</v>
      </c>
      <c r="H67" s="4">
        <v>1</v>
      </c>
      <c r="I67" s="4">
        <v>1</v>
      </c>
      <c r="J67" s="4">
        <v>0</v>
      </c>
      <c r="K67" s="4">
        <v>2</v>
      </c>
    </row>
    <row r="68" spans="1:11" x14ac:dyDescent="0.3">
      <c r="B68" s="4">
        <v>1899</v>
      </c>
      <c r="C68" s="4">
        <v>0</v>
      </c>
      <c r="D68" s="4">
        <v>0</v>
      </c>
      <c r="E68" s="4">
        <v>4</v>
      </c>
      <c r="F68" s="4">
        <v>1</v>
      </c>
      <c r="G68" s="4">
        <v>1</v>
      </c>
      <c r="H68" s="4">
        <v>1</v>
      </c>
      <c r="I68" s="4">
        <v>1</v>
      </c>
      <c r="J68" s="4">
        <v>0</v>
      </c>
      <c r="K68" s="4">
        <v>2</v>
      </c>
    </row>
    <row r="69" spans="1:11" x14ac:dyDescent="0.3">
      <c r="B69" s="4">
        <v>1899</v>
      </c>
      <c r="C69" s="4">
        <v>0</v>
      </c>
      <c r="D69" s="4">
        <v>0</v>
      </c>
      <c r="E69" s="4">
        <v>0</v>
      </c>
      <c r="F69" s="4">
        <v>0</v>
      </c>
      <c r="G69" s="4">
        <v>1</v>
      </c>
      <c r="H69" s="4">
        <v>1</v>
      </c>
      <c r="I69" s="4">
        <v>1</v>
      </c>
      <c r="J69" s="4">
        <v>0</v>
      </c>
      <c r="K69" s="4">
        <v>2</v>
      </c>
    </row>
    <row r="70" spans="1:11" x14ac:dyDescent="0.3">
      <c r="B70" s="4">
        <v>1899</v>
      </c>
      <c r="G70" s="4"/>
      <c r="H70" s="4"/>
    </row>
    <row r="71" spans="1:11" x14ac:dyDescent="0.3">
      <c r="A71" s="4">
        <v>63</v>
      </c>
      <c r="B71" s="4">
        <v>1899</v>
      </c>
      <c r="C71" s="4">
        <v>0</v>
      </c>
      <c r="D71" s="4">
        <v>0</v>
      </c>
      <c r="E71" s="4">
        <v>3</v>
      </c>
      <c r="F71" s="4">
        <v>0</v>
      </c>
      <c r="G71" s="4">
        <v>1</v>
      </c>
      <c r="H71" s="4">
        <v>1</v>
      </c>
      <c r="I71" s="4">
        <v>1</v>
      </c>
      <c r="J71" s="4">
        <v>0</v>
      </c>
      <c r="K71" s="4">
        <v>2</v>
      </c>
    </row>
    <row r="72" spans="1:11" x14ac:dyDescent="0.3">
      <c r="B72" s="4">
        <v>1899</v>
      </c>
      <c r="C72" s="4">
        <v>0</v>
      </c>
      <c r="D72" s="4">
        <v>0</v>
      </c>
      <c r="E72" s="4">
        <v>4</v>
      </c>
      <c r="F72" s="4">
        <v>0</v>
      </c>
      <c r="G72" s="4">
        <v>1</v>
      </c>
      <c r="H72" s="4">
        <v>1</v>
      </c>
      <c r="I72" s="4">
        <v>1</v>
      </c>
      <c r="J72" s="4">
        <v>0</v>
      </c>
      <c r="K72" s="4">
        <v>2</v>
      </c>
    </row>
    <row r="73" spans="1:11" x14ac:dyDescent="0.3">
      <c r="B73" s="4">
        <v>1899</v>
      </c>
      <c r="C73" s="4">
        <v>0</v>
      </c>
      <c r="D73" s="4">
        <v>0</v>
      </c>
      <c r="E73" s="4">
        <v>4</v>
      </c>
      <c r="F73" s="4">
        <v>0</v>
      </c>
      <c r="G73" s="4">
        <v>0</v>
      </c>
      <c r="H73" s="4">
        <v>1</v>
      </c>
      <c r="I73" s="4">
        <v>0</v>
      </c>
      <c r="J73" s="4">
        <v>0</v>
      </c>
      <c r="K73" s="4">
        <v>120</v>
      </c>
    </row>
    <row r="74" spans="1:11" x14ac:dyDescent="0.3">
      <c r="A74" s="4" t="s">
        <v>60</v>
      </c>
      <c r="B74" s="4">
        <v>1899</v>
      </c>
      <c r="C74" s="4">
        <v>0</v>
      </c>
      <c r="D74" s="4">
        <v>0</v>
      </c>
      <c r="E74" s="4">
        <v>3</v>
      </c>
      <c r="F74" s="4">
        <v>0</v>
      </c>
      <c r="G74" s="4">
        <v>0</v>
      </c>
      <c r="H74" s="4">
        <v>0</v>
      </c>
      <c r="I74" s="4">
        <v>0</v>
      </c>
      <c r="J74" s="4">
        <v>0</v>
      </c>
      <c r="K74" s="4">
        <v>120</v>
      </c>
    </row>
    <row r="75" spans="1:11" x14ac:dyDescent="0.3">
      <c r="B75" s="4">
        <v>1983</v>
      </c>
      <c r="C75" s="4">
        <v>2</v>
      </c>
      <c r="D75" s="4">
        <v>0</v>
      </c>
      <c r="E75" s="4">
        <v>0</v>
      </c>
      <c r="F75" s="4">
        <v>0</v>
      </c>
      <c r="G75" s="4">
        <v>0</v>
      </c>
      <c r="H75" s="4">
        <v>0</v>
      </c>
      <c r="I75" s="4">
        <v>0</v>
      </c>
      <c r="J75" s="4">
        <v>0</v>
      </c>
      <c r="K75" s="4">
        <v>120</v>
      </c>
    </row>
    <row r="76" spans="1:11" x14ac:dyDescent="0.3">
      <c r="B76" s="4">
        <v>1983</v>
      </c>
      <c r="C76" s="4">
        <v>0</v>
      </c>
      <c r="D76" s="4">
        <v>0</v>
      </c>
      <c r="E76" s="4">
        <v>5</v>
      </c>
      <c r="F76" s="4">
        <v>0</v>
      </c>
      <c r="G76" s="4">
        <v>1</v>
      </c>
      <c r="H76" s="4">
        <v>1</v>
      </c>
      <c r="I76" s="4">
        <v>0</v>
      </c>
      <c r="J76" s="4">
        <v>0</v>
      </c>
      <c r="K76" s="4">
        <v>11</v>
      </c>
    </row>
    <row r="77" spans="1:11" x14ac:dyDescent="0.3">
      <c r="B77" s="4">
        <v>1983</v>
      </c>
      <c r="C77" s="4">
        <v>2</v>
      </c>
      <c r="D77" s="4">
        <v>1</v>
      </c>
      <c r="E77" s="4">
        <v>2</v>
      </c>
      <c r="F77" s="4">
        <v>0</v>
      </c>
      <c r="G77" s="4">
        <v>3</v>
      </c>
      <c r="H77" s="4">
        <v>1</v>
      </c>
      <c r="I77" s="4">
        <v>1</v>
      </c>
      <c r="J77" s="4">
        <v>0</v>
      </c>
      <c r="K77" s="4">
        <v>3</v>
      </c>
    </row>
    <row r="78" spans="1:11" x14ac:dyDescent="0.3">
      <c r="B78" s="4">
        <v>1983</v>
      </c>
      <c r="C78" s="4">
        <v>1</v>
      </c>
      <c r="D78" s="4">
        <v>0</v>
      </c>
      <c r="E78" s="4">
        <v>6</v>
      </c>
      <c r="F78" s="4">
        <v>0</v>
      </c>
      <c r="G78" s="4">
        <v>3</v>
      </c>
      <c r="H78" s="4">
        <v>1</v>
      </c>
      <c r="I78" s="4">
        <v>1</v>
      </c>
      <c r="J78" s="4">
        <v>0</v>
      </c>
      <c r="K78" s="4">
        <v>5</v>
      </c>
    </row>
    <row r="79" spans="1:11" x14ac:dyDescent="0.3">
      <c r="A79" s="4">
        <v>30</v>
      </c>
      <c r="B79" s="4">
        <v>1983</v>
      </c>
      <c r="C79" s="4">
        <v>2</v>
      </c>
      <c r="D79" s="4">
        <v>0</v>
      </c>
      <c r="E79" s="4">
        <v>1</v>
      </c>
      <c r="F79" s="4">
        <v>0</v>
      </c>
      <c r="G79" s="4">
        <v>3</v>
      </c>
      <c r="H79" s="4">
        <v>1</v>
      </c>
      <c r="I79" s="4">
        <v>1</v>
      </c>
      <c r="J79" s="4">
        <v>0</v>
      </c>
      <c r="K79" s="4">
        <v>5</v>
      </c>
    </row>
    <row r="80" spans="1:11" x14ac:dyDescent="0.3">
      <c r="B80" s="4">
        <v>1983</v>
      </c>
      <c r="C80" s="4">
        <v>3</v>
      </c>
      <c r="D80" s="4">
        <v>1</v>
      </c>
      <c r="E80" s="4">
        <v>4</v>
      </c>
      <c r="F80" s="4">
        <v>0</v>
      </c>
      <c r="G80" s="4">
        <v>3</v>
      </c>
      <c r="H80" s="4">
        <v>1</v>
      </c>
      <c r="I80" s="4">
        <v>1</v>
      </c>
      <c r="J80" s="4">
        <v>0</v>
      </c>
      <c r="K80" s="4">
        <v>5</v>
      </c>
    </row>
    <row r="81" spans="1:14" x14ac:dyDescent="0.3">
      <c r="B81" s="4">
        <v>1983</v>
      </c>
      <c r="C81" s="4">
        <v>2</v>
      </c>
      <c r="D81" s="4">
        <v>0</v>
      </c>
      <c r="E81" s="4">
        <v>2</v>
      </c>
      <c r="F81" s="4">
        <v>0</v>
      </c>
      <c r="G81" s="4">
        <v>3</v>
      </c>
      <c r="H81" s="4">
        <v>1</v>
      </c>
      <c r="I81" s="4">
        <v>1</v>
      </c>
      <c r="J81" s="4">
        <v>0</v>
      </c>
      <c r="K81" s="4">
        <v>20</v>
      </c>
      <c r="N81" s="4" t="s">
        <v>140</v>
      </c>
    </row>
    <row r="82" spans="1:14" x14ac:dyDescent="0.3">
      <c r="A82" s="4">
        <v>48</v>
      </c>
      <c r="B82" s="4">
        <v>1983</v>
      </c>
      <c r="C82" s="4">
        <v>1</v>
      </c>
      <c r="D82" s="4">
        <v>2</v>
      </c>
      <c r="E82" s="4">
        <v>1</v>
      </c>
      <c r="F82" s="4">
        <v>0</v>
      </c>
      <c r="G82" s="4">
        <v>3</v>
      </c>
      <c r="H82" s="4">
        <v>1</v>
      </c>
      <c r="I82" s="4">
        <v>0</v>
      </c>
      <c r="J82" s="4">
        <v>0</v>
      </c>
      <c r="K82" s="4">
        <v>20</v>
      </c>
      <c r="M82" s="4" t="s">
        <v>155</v>
      </c>
      <c r="N82" s="4" t="s">
        <v>156</v>
      </c>
    </row>
    <row r="83" spans="1:14" x14ac:dyDescent="0.3">
      <c r="A83" s="4">
        <v>52</v>
      </c>
      <c r="B83" s="4">
        <v>1983</v>
      </c>
      <c r="G83" s="4"/>
      <c r="H83" s="4"/>
    </row>
    <row r="84" spans="1:14" x14ac:dyDescent="0.3">
      <c r="A84" s="4">
        <v>59</v>
      </c>
      <c r="B84" s="4">
        <v>1983</v>
      </c>
      <c r="G84" s="4"/>
      <c r="H84" s="4"/>
    </row>
    <row r="85" spans="1:14" x14ac:dyDescent="0.3">
      <c r="B85" s="4">
        <v>1983</v>
      </c>
      <c r="C85" s="4">
        <v>1</v>
      </c>
      <c r="D85" s="4">
        <v>1</v>
      </c>
      <c r="E85" s="4">
        <v>1</v>
      </c>
      <c r="F85" s="4">
        <v>1</v>
      </c>
      <c r="G85" s="4">
        <v>3</v>
      </c>
      <c r="H85" s="4">
        <v>1</v>
      </c>
      <c r="I85" s="4">
        <v>1</v>
      </c>
      <c r="J85" s="4">
        <v>0</v>
      </c>
      <c r="K85" s="4">
        <v>5</v>
      </c>
    </row>
    <row r="86" spans="1:14" x14ac:dyDescent="0.3">
      <c r="B86" s="4">
        <v>1983</v>
      </c>
      <c r="G86" s="4"/>
      <c r="H86" s="4"/>
    </row>
    <row r="87" spans="1:14" x14ac:dyDescent="0.3">
      <c r="B87" s="4">
        <v>1983</v>
      </c>
      <c r="C87" s="4">
        <v>1</v>
      </c>
      <c r="D87" s="4">
        <v>3</v>
      </c>
      <c r="E87" s="4">
        <v>2</v>
      </c>
      <c r="F87" s="4">
        <v>2</v>
      </c>
      <c r="G87" s="4">
        <v>3</v>
      </c>
      <c r="H87" s="4">
        <v>1</v>
      </c>
      <c r="I87" s="4">
        <v>1</v>
      </c>
      <c r="J87" s="4">
        <v>0</v>
      </c>
      <c r="K87" s="4">
        <v>1</v>
      </c>
    </row>
    <row r="88" spans="1:14" x14ac:dyDescent="0.3">
      <c r="B88" s="4">
        <v>1983</v>
      </c>
      <c r="C88" s="4">
        <v>0</v>
      </c>
      <c r="D88" s="4">
        <v>6</v>
      </c>
      <c r="E88" s="4">
        <v>0</v>
      </c>
      <c r="F88" s="4">
        <v>1</v>
      </c>
      <c r="G88" s="4">
        <v>2</v>
      </c>
      <c r="H88" s="4">
        <v>1</v>
      </c>
      <c r="I88" s="4">
        <v>1</v>
      </c>
      <c r="J88" s="4">
        <v>0</v>
      </c>
      <c r="K88" s="4">
        <v>5</v>
      </c>
    </row>
    <row r="89" spans="1:14" x14ac:dyDescent="0.3">
      <c r="A89" s="4" t="s">
        <v>68</v>
      </c>
      <c r="B89" s="4">
        <v>1983</v>
      </c>
      <c r="C89" s="4">
        <v>0</v>
      </c>
      <c r="D89" s="4">
        <v>6</v>
      </c>
      <c r="E89" s="4">
        <v>0</v>
      </c>
      <c r="F89" s="4">
        <v>0</v>
      </c>
      <c r="G89" s="4">
        <v>3</v>
      </c>
      <c r="H89" s="4">
        <v>1</v>
      </c>
      <c r="I89" s="4">
        <v>1</v>
      </c>
      <c r="J89" s="4">
        <v>0</v>
      </c>
      <c r="K89" s="4">
        <v>5</v>
      </c>
    </row>
    <row r="90" spans="1:14" x14ac:dyDescent="0.3">
      <c r="B90" s="4">
        <v>2046</v>
      </c>
      <c r="C90" s="4">
        <v>0</v>
      </c>
      <c r="D90" s="4">
        <v>4</v>
      </c>
      <c r="E90" s="4">
        <v>3</v>
      </c>
      <c r="F90" s="4">
        <v>0</v>
      </c>
      <c r="G90" s="4">
        <v>0</v>
      </c>
      <c r="H90" s="4">
        <v>0</v>
      </c>
      <c r="I90" s="4">
        <v>0</v>
      </c>
      <c r="J90" s="4">
        <v>0</v>
      </c>
      <c r="K90" s="4">
        <v>120</v>
      </c>
      <c r="L90" s="4" t="s">
        <v>79</v>
      </c>
      <c r="N90" s="4" t="s">
        <v>80</v>
      </c>
    </row>
    <row r="91" spans="1:14" x14ac:dyDescent="0.3">
      <c r="B91" s="4">
        <v>2046</v>
      </c>
      <c r="C91" s="4">
        <v>0</v>
      </c>
      <c r="D91" s="4">
        <v>3</v>
      </c>
      <c r="E91" s="4">
        <v>2</v>
      </c>
      <c r="F91" s="4">
        <v>0</v>
      </c>
      <c r="G91" s="4">
        <v>3</v>
      </c>
      <c r="H91" s="4">
        <v>1</v>
      </c>
      <c r="I91" s="4">
        <v>1</v>
      </c>
      <c r="J91" s="4">
        <v>0</v>
      </c>
      <c r="K91" s="4">
        <v>5</v>
      </c>
    </row>
    <row r="92" spans="1:14" x14ac:dyDescent="0.3">
      <c r="B92" s="4">
        <v>2046</v>
      </c>
      <c r="C92" s="4">
        <v>0</v>
      </c>
      <c r="D92" s="4">
        <v>5</v>
      </c>
      <c r="E92" s="4">
        <v>0</v>
      </c>
      <c r="F92" s="4">
        <v>4</v>
      </c>
      <c r="G92" s="4">
        <v>3</v>
      </c>
      <c r="H92" s="4">
        <v>1</v>
      </c>
      <c r="I92" s="4">
        <v>1</v>
      </c>
      <c r="J92" s="4">
        <v>0</v>
      </c>
      <c r="K92" s="4">
        <v>5</v>
      </c>
    </row>
    <row r="93" spans="1:14" x14ac:dyDescent="0.3">
      <c r="B93" s="4">
        <v>2046</v>
      </c>
      <c r="C93" s="4">
        <v>0</v>
      </c>
      <c r="D93" s="4">
        <v>6</v>
      </c>
      <c r="E93" s="4">
        <v>0</v>
      </c>
      <c r="F93" s="4">
        <v>4</v>
      </c>
      <c r="G93" s="4">
        <v>3</v>
      </c>
      <c r="H93" s="4">
        <v>1</v>
      </c>
      <c r="I93" s="4">
        <v>1</v>
      </c>
      <c r="J93" s="4">
        <v>0</v>
      </c>
      <c r="K93" s="4">
        <v>5</v>
      </c>
    </row>
    <row r="94" spans="1:14" x14ac:dyDescent="0.3">
      <c r="B94" s="4">
        <v>2046</v>
      </c>
      <c r="C94" s="4">
        <v>1</v>
      </c>
      <c r="D94" s="4">
        <v>3</v>
      </c>
      <c r="E94" s="4">
        <v>0</v>
      </c>
      <c r="F94" s="4">
        <v>6</v>
      </c>
      <c r="G94" s="4">
        <v>2</v>
      </c>
      <c r="H94" s="4">
        <v>1</v>
      </c>
      <c r="I94" s="4">
        <v>1</v>
      </c>
      <c r="J94" s="4">
        <v>0</v>
      </c>
      <c r="K94" s="4">
        <v>2</v>
      </c>
    </row>
    <row r="95" spans="1:14" x14ac:dyDescent="0.3">
      <c r="B95" s="4">
        <v>2046</v>
      </c>
      <c r="C95" s="4">
        <v>0</v>
      </c>
      <c r="D95" s="4">
        <v>0</v>
      </c>
      <c r="E95" s="4">
        <v>0</v>
      </c>
      <c r="F95" s="4">
        <v>0</v>
      </c>
      <c r="G95" s="4">
        <v>0</v>
      </c>
      <c r="H95" s="4">
        <v>0</v>
      </c>
      <c r="I95" s="4">
        <v>0</v>
      </c>
      <c r="J95" s="4">
        <v>0</v>
      </c>
      <c r="K95" s="4">
        <v>120</v>
      </c>
      <c r="N95" s="4" t="s">
        <v>107</v>
      </c>
    </row>
    <row r="96" spans="1:14" x14ac:dyDescent="0.3">
      <c r="A96" s="4">
        <v>41</v>
      </c>
      <c r="B96" s="4">
        <v>2046</v>
      </c>
      <c r="C96" s="4">
        <v>0</v>
      </c>
      <c r="D96" s="4">
        <v>5</v>
      </c>
      <c r="E96" s="4">
        <v>1</v>
      </c>
      <c r="F96" s="4">
        <v>3</v>
      </c>
      <c r="G96" s="4">
        <v>3</v>
      </c>
      <c r="H96" s="4">
        <v>1</v>
      </c>
      <c r="I96" s="4">
        <v>1</v>
      </c>
      <c r="J96" s="4">
        <v>0</v>
      </c>
      <c r="K96" s="4">
        <v>3</v>
      </c>
    </row>
    <row r="97" spans="1:12" x14ac:dyDescent="0.3">
      <c r="B97" s="4">
        <v>2046</v>
      </c>
      <c r="C97" s="4">
        <v>0</v>
      </c>
      <c r="D97" s="4">
        <v>3</v>
      </c>
      <c r="E97" s="4">
        <v>2</v>
      </c>
      <c r="F97" s="4">
        <v>4</v>
      </c>
      <c r="G97" s="4">
        <v>3</v>
      </c>
      <c r="H97" s="4">
        <v>1</v>
      </c>
      <c r="I97" s="4">
        <v>1</v>
      </c>
      <c r="J97" s="4">
        <v>0</v>
      </c>
      <c r="K97" s="4">
        <v>10</v>
      </c>
    </row>
    <row r="98" spans="1:12" x14ac:dyDescent="0.3">
      <c r="A98" s="4">
        <v>55</v>
      </c>
      <c r="B98" s="4">
        <v>2046</v>
      </c>
      <c r="G98" s="4"/>
      <c r="H98" s="4"/>
    </row>
    <row r="99" spans="1:12" x14ac:dyDescent="0.3">
      <c r="B99" s="4">
        <v>2046</v>
      </c>
      <c r="C99" s="4">
        <v>0</v>
      </c>
      <c r="D99" s="4">
        <v>6</v>
      </c>
      <c r="E99" s="4">
        <v>6</v>
      </c>
      <c r="F99" s="4">
        <v>6</v>
      </c>
      <c r="G99" s="4">
        <v>1</v>
      </c>
      <c r="H99" s="4">
        <v>1</v>
      </c>
      <c r="I99" s="4">
        <v>1</v>
      </c>
    </row>
    <row r="100" spans="1:12" x14ac:dyDescent="0.3">
      <c r="B100" s="4">
        <v>2046</v>
      </c>
      <c r="C100" s="4">
        <v>1</v>
      </c>
      <c r="D100" s="4">
        <v>1</v>
      </c>
      <c r="E100" s="4">
        <v>2</v>
      </c>
      <c r="F100" s="4">
        <v>1</v>
      </c>
      <c r="G100" s="4">
        <v>3</v>
      </c>
      <c r="H100" s="4">
        <v>1</v>
      </c>
      <c r="I100" s="4">
        <v>1</v>
      </c>
      <c r="J100" s="4">
        <v>0</v>
      </c>
      <c r="K100" s="4">
        <v>4</v>
      </c>
    </row>
    <row r="101" spans="1:12" x14ac:dyDescent="0.3">
      <c r="B101" s="4">
        <v>2046</v>
      </c>
      <c r="C101" s="4">
        <v>0</v>
      </c>
      <c r="D101" s="4">
        <v>4</v>
      </c>
      <c r="E101" s="4">
        <v>3</v>
      </c>
      <c r="F101" s="4">
        <v>4</v>
      </c>
      <c r="G101" s="4">
        <v>1</v>
      </c>
      <c r="H101" s="4">
        <v>1</v>
      </c>
      <c r="I101" s="4">
        <v>1</v>
      </c>
      <c r="J101" s="4">
        <v>0</v>
      </c>
      <c r="K101" s="4">
        <v>3</v>
      </c>
    </row>
    <row r="102" spans="1:12" x14ac:dyDescent="0.3">
      <c r="A102" s="4" t="s">
        <v>64</v>
      </c>
      <c r="B102" s="4">
        <v>2046</v>
      </c>
      <c r="C102" s="4">
        <v>2</v>
      </c>
      <c r="D102" s="4">
        <v>2</v>
      </c>
      <c r="E102" s="4">
        <v>0</v>
      </c>
      <c r="F102" s="4">
        <v>0</v>
      </c>
      <c r="G102" s="4">
        <v>1</v>
      </c>
      <c r="H102" s="4">
        <v>1</v>
      </c>
      <c r="I102" s="4">
        <v>1</v>
      </c>
      <c r="J102" s="4">
        <v>0</v>
      </c>
      <c r="K102" s="4">
        <v>5</v>
      </c>
    </row>
    <row r="103" spans="1:12" x14ac:dyDescent="0.3">
      <c r="A103" s="4">
        <v>4</v>
      </c>
      <c r="B103" s="4">
        <v>2097</v>
      </c>
      <c r="C103" s="4">
        <v>0</v>
      </c>
      <c r="D103" s="4">
        <v>0</v>
      </c>
      <c r="E103" s="4">
        <v>0</v>
      </c>
      <c r="F103" s="4">
        <v>0</v>
      </c>
      <c r="G103" s="4">
        <v>0</v>
      </c>
      <c r="H103" s="4">
        <v>0</v>
      </c>
      <c r="I103" s="4">
        <v>0</v>
      </c>
      <c r="J103" s="4">
        <v>0</v>
      </c>
      <c r="K103" s="4">
        <v>120</v>
      </c>
    </row>
    <row r="104" spans="1:12" x14ac:dyDescent="0.3">
      <c r="A104" s="4">
        <v>13</v>
      </c>
      <c r="B104" s="4">
        <v>2097</v>
      </c>
      <c r="C104" s="4">
        <v>0</v>
      </c>
      <c r="D104" s="4">
        <v>0</v>
      </c>
      <c r="E104" s="4">
        <v>0</v>
      </c>
      <c r="F104" s="4">
        <v>0</v>
      </c>
      <c r="G104" s="4">
        <v>1</v>
      </c>
      <c r="H104" s="4">
        <v>1</v>
      </c>
      <c r="I104" s="4">
        <v>1</v>
      </c>
      <c r="J104" s="4">
        <v>0</v>
      </c>
      <c r="K104" s="4">
        <v>2</v>
      </c>
      <c r="L104" s="4" t="s">
        <v>86</v>
      </c>
    </row>
    <row r="105" spans="1:12" x14ac:dyDescent="0.3">
      <c r="B105" s="4">
        <v>2097</v>
      </c>
      <c r="C105" s="4">
        <v>1</v>
      </c>
      <c r="D105" s="4">
        <v>0</v>
      </c>
      <c r="E105" s="4">
        <v>0</v>
      </c>
      <c r="F105" s="4">
        <v>1</v>
      </c>
      <c r="G105" s="4">
        <v>1</v>
      </c>
      <c r="H105" s="4">
        <v>1</v>
      </c>
      <c r="I105" s="4">
        <v>1</v>
      </c>
      <c r="J105" s="4">
        <v>0</v>
      </c>
      <c r="K105" s="4">
        <v>2</v>
      </c>
    </row>
    <row r="106" spans="1:12" x14ac:dyDescent="0.3">
      <c r="B106" s="4">
        <v>2097</v>
      </c>
      <c r="C106" s="4">
        <v>0</v>
      </c>
      <c r="D106" s="4">
        <v>0</v>
      </c>
      <c r="E106" s="4">
        <v>1</v>
      </c>
      <c r="F106" s="4">
        <v>0</v>
      </c>
      <c r="G106" s="4">
        <v>1</v>
      </c>
      <c r="H106" s="4">
        <v>1</v>
      </c>
      <c r="I106" s="4">
        <v>1</v>
      </c>
      <c r="J106" s="4">
        <v>0</v>
      </c>
      <c r="K106" s="4">
        <v>2</v>
      </c>
    </row>
    <row r="107" spans="1:12" x14ac:dyDescent="0.3">
      <c r="A107" s="4">
        <v>27</v>
      </c>
      <c r="B107" s="4">
        <v>2097</v>
      </c>
      <c r="C107" s="4">
        <v>1</v>
      </c>
      <c r="D107" s="4">
        <v>1</v>
      </c>
      <c r="E107" s="4">
        <v>0</v>
      </c>
      <c r="F107" s="4">
        <v>1</v>
      </c>
      <c r="G107" s="4">
        <v>1</v>
      </c>
      <c r="H107" s="4">
        <v>1</v>
      </c>
      <c r="I107" s="4">
        <v>1</v>
      </c>
      <c r="J107" s="4">
        <v>0</v>
      </c>
      <c r="K107" s="4">
        <v>2</v>
      </c>
    </row>
    <row r="108" spans="1:12" x14ac:dyDescent="0.3">
      <c r="B108" s="4">
        <v>2097</v>
      </c>
      <c r="C108" s="4">
        <v>0</v>
      </c>
      <c r="D108" s="4">
        <v>0</v>
      </c>
      <c r="E108" s="4">
        <v>4</v>
      </c>
      <c r="F108" s="4">
        <v>0</v>
      </c>
      <c r="G108" s="4">
        <v>1</v>
      </c>
      <c r="H108" s="4">
        <v>1</v>
      </c>
      <c r="I108" s="4">
        <v>1</v>
      </c>
      <c r="J108" s="4">
        <v>0</v>
      </c>
      <c r="K108" s="4">
        <v>2</v>
      </c>
    </row>
    <row r="109" spans="1:12" x14ac:dyDescent="0.3">
      <c r="B109" s="4">
        <v>2097</v>
      </c>
      <c r="C109" s="4">
        <v>0</v>
      </c>
      <c r="D109" s="4">
        <v>0</v>
      </c>
      <c r="E109" s="4">
        <v>0</v>
      </c>
      <c r="F109" s="4">
        <v>0</v>
      </c>
      <c r="G109" s="4">
        <v>1</v>
      </c>
      <c r="H109" s="4">
        <v>1</v>
      </c>
      <c r="I109" s="4">
        <v>1</v>
      </c>
      <c r="J109" s="4">
        <v>0</v>
      </c>
      <c r="K109" s="4">
        <v>2</v>
      </c>
    </row>
    <row r="110" spans="1:12" x14ac:dyDescent="0.3">
      <c r="B110" s="4">
        <v>2097</v>
      </c>
      <c r="C110" s="4">
        <v>1</v>
      </c>
      <c r="D110" s="4">
        <v>0</v>
      </c>
      <c r="E110" s="4">
        <v>3</v>
      </c>
      <c r="F110" s="4">
        <v>0</v>
      </c>
      <c r="G110" s="4">
        <v>1</v>
      </c>
      <c r="H110" s="4">
        <v>1</v>
      </c>
      <c r="I110" s="4">
        <v>1</v>
      </c>
      <c r="J110" s="4">
        <v>0</v>
      </c>
      <c r="K110" s="4">
        <v>2</v>
      </c>
    </row>
    <row r="111" spans="1:12" x14ac:dyDescent="0.3">
      <c r="B111" s="4">
        <v>2097</v>
      </c>
      <c r="G111" s="4"/>
      <c r="H111" s="4"/>
    </row>
    <row r="112" spans="1:12" x14ac:dyDescent="0.3">
      <c r="B112" s="4">
        <v>2097</v>
      </c>
      <c r="C112" s="4">
        <v>1</v>
      </c>
      <c r="D112" s="4">
        <v>1</v>
      </c>
      <c r="E112" s="4">
        <v>0</v>
      </c>
      <c r="F112" s="4">
        <v>0</v>
      </c>
      <c r="G112" s="4">
        <v>1</v>
      </c>
      <c r="H112" s="4">
        <v>1</v>
      </c>
      <c r="I112" s="4">
        <v>1</v>
      </c>
      <c r="J112" s="4">
        <v>0</v>
      </c>
      <c r="K112" s="4">
        <v>2</v>
      </c>
    </row>
    <row r="113" spans="2:14" x14ac:dyDescent="0.3">
      <c r="B113" s="4">
        <v>2097</v>
      </c>
      <c r="C113" s="4">
        <v>1</v>
      </c>
      <c r="D113" s="4">
        <v>0</v>
      </c>
      <c r="E113" s="4">
        <v>4</v>
      </c>
      <c r="F113" s="4">
        <v>0</v>
      </c>
      <c r="G113" s="4">
        <v>1</v>
      </c>
      <c r="H113" s="4">
        <v>1</v>
      </c>
      <c r="I113" s="4">
        <v>1</v>
      </c>
      <c r="J113" s="4">
        <v>0</v>
      </c>
      <c r="K113" s="4">
        <v>2</v>
      </c>
      <c r="N113" s="4" t="s">
        <v>174</v>
      </c>
    </row>
    <row r="114" spans="2:14" x14ac:dyDescent="0.3">
      <c r="B114" s="4">
        <v>2097</v>
      </c>
      <c r="G114" s="4"/>
      <c r="H114" s="4"/>
    </row>
    <row r="115" spans="2:14" x14ac:dyDescent="0.3">
      <c r="B115" s="4">
        <v>2412</v>
      </c>
      <c r="C115" s="4">
        <v>1</v>
      </c>
      <c r="D115" s="4">
        <v>0</v>
      </c>
      <c r="E115" s="4">
        <v>0</v>
      </c>
      <c r="F115" s="4">
        <v>0</v>
      </c>
      <c r="G115" s="4">
        <v>1</v>
      </c>
      <c r="H115" s="4">
        <v>1</v>
      </c>
      <c r="I115" s="4">
        <v>1</v>
      </c>
      <c r="J115" s="4">
        <v>0</v>
      </c>
      <c r="K115" s="4">
        <v>1</v>
      </c>
      <c r="L115" s="4" t="s">
        <v>74</v>
      </c>
    </row>
    <row r="116" spans="2:14" x14ac:dyDescent="0.3">
      <c r="B116" s="4">
        <v>2412</v>
      </c>
      <c r="C116" s="4">
        <v>0</v>
      </c>
      <c r="D116" s="4">
        <v>0</v>
      </c>
      <c r="E116" s="4">
        <v>0</v>
      </c>
      <c r="F116" s="4">
        <v>0</v>
      </c>
      <c r="G116" s="4">
        <v>1</v>
      </c>
      <c r="H116" s="4">
        <v>1</v>
      </c>
      <c r="I116" s="4">
        <v>0</v>
      </c>
      <c r="J116" s="4">
        <v>0</v>
      </c>
      <c r="K116" s="4">
        <v>2</v>
      </c>
    </row>
    <row r="117" spans="2:14" x14ac:dyDescent="0.3">
      <c r="B117" s="4">
        <v>2412</v>
      </c>
      <c r="C117" s="4">
        <v>0</v>
      </c>
      <c r="D117" s="4">
        <v>0</v>
      </c>
      <c r="E117" s="4">
        <v>0</v>
      </c>
      <c r="F117" s="4">
        <v>0</v>
      </c>
      <c r="G117" s="4">
        <v>1</v>
      </c>
      <c r="H117" s="4">
        <v>1</v>
      </c>
      <c r="I117" s="4">
        <v>1</v>
      </c>
      <c r="J117" s="4">
        <v>0</v>
      </c>
      <c r="K117" s="4">
        <v>10</v>
      </c>
    </row>
    <row r="118" spans="2:14" x14ac:dyDescent="0.3">
      <c r="B118" s="4">
        <v>2412</v>
      </c>
      <c r="C118" s="4">
        <v>1</v>
      </c>
      <c r="D118" s="4">
        <v>0</v>
      </c>
      <c r="E118" s="4">
        <v>0</v>
      </c>
      <c r="F118" s="4">
        <v>0</v>
      </c>
      <c r="G118" s="4">
        <v>1</v>
      </c>
      <c r="H118" s="4">
        <v>1</v>
      </c>
      <c r="I118" s="4">
        <v>1</v>
      </c>
      <c r="J118" s="4">
        <v>0</v>
      </c>
      <c r="K118" s="4">
        <v>2</v>
      </c>
    </row>
    <row r="119" spans="2:14" x14ac:dyDescent="0.3">
      <c r="B119" s="4">
        <v>2412</v>
      </c>
      <c r="C119" s="4">
        <v>0</v>
      </c>
      <c r="D119" s="4">
        <v>0</v>
      </c>
      <c r="E119" s="4">
        <v>3</v>
      </c>
      <c r="F119" s="4">
        <v>0</v>
      </c>
      <c r="G119" s="4">
        <v>1</v>
      </c>
      <c r="H119" s="4">
        <v>1</v>
      </c>
      <c r="I119" s="4">
        <v>1</v>
      </c>
      <c r="J119" s="4">
        <v>0</v>
      </c>
      <c r="K119" s="4">
        <v>1</v>
      </c>
    </row>
    <row r="120" spans="2:14" x14ac:dyDescent="0.3">
      <c r="B120" s="4">
        <v>2412</v>
      </c>
      <c r="C120" s="4">
        <v>0</v>
      </c>
      <c r="D120" s="4">
        <v>0</v>
      </c>
      <c r="E120" s="4">
        <v>3</v>
      </c>
      <c r="F120" s="4">
        <v>0</v>
      </c>
      <c r="G120" s="4">
        <v>2</v>
      </c>
      <c r="H120" s="4">
        <v>1</v>
      </c>
      <c r="I120" s="4">
        <v>1</v>
      </c>
      <c r="J120" s="4">
        <v>0</v>
      </c>
      <c r="K120" s="4">
        <v>2</v>
      </c>
    </row>
    <row r="121" spans="2:14" x14ac:dyDescent="0.3">
      <c r="B121" s="4">
        <v>2412</v>
      </c>
      <c r="C121" s="4">
        <v>0</v>
      </c>
      <c r="D121" s="4">
        <v>0</v>
      </c>
      <c r="E121" s="4">
        <v>3</v>
      </c>
      <c r="F121" s="4">
        <v>0</v>
      </c>
      <c r="G121" s="4">
        <v>2</v>
      </c>
      <c r="H121" s="4">
        <v>1</v>
      </c>
      <c r="I121" s="4">
        <v>1</v>
      </c>
      <c r="J121" s="4">
        <v>0</v>
      </c>
      <c r="K121" s="4">
        <v>2</v>
      </c>
    </row>
    <row r="122" spans="2:14" x14ac:dyDescent="0.3">
      <c r="B122" s="4">
        <v>2412</v>
      </c>
      <c r="C122" s="4">
        <v>0</v>
      </c>
      <c r="D122" s="4">
        <v>0</v>
      </c>
      <c r="E122" s="4">
        <v>3</v>
      </c>
      <c r="F122" s="4">
        <v>0</v>
      </c>
      <c r="G122" s="4">
        <v>2</v>
      </c>
      <c r="H122" s="4">
        <v>1</v>
      </c>
      <c r="I122" s="4">
        <v>1</v>
      </c>
      <c r="J122" s="4">
        <v>0</v>
      </c>
      <c r="K122" s="4">
        <v>1</v>
      </c>
      <c r="N122" s="4" t="s">
        <v>153</v>
      </c>
    </row>
    <row r="123" spans="2:14" x14ac:dyDescent="0.3">
      <c r="B123" s="4">
        <v>2412</v>
      </c>
      <c r="C123" s="4">
        <v>0</v>
      </c>
      <c r="D123" s="4">
        <v>0</v>
      </c>
      <c r="E123" s="4">
        <v>0</v>
      </c>
      <c r="F123" s="4">
        <v>0</v>
      </c>
      <c r="G123" s="4">
        <v>0</v>
      </c>
      <c r="H123" s="4">
        <v>1</v>
      </c>
      <c r="I123" s="4">
        <v>0</v>
      </c>
      <c r="J123" s="4">
        <v>0</v>
      </c>
      <c r="K123" s="4">
        <v>120</v>
      </c>
      <c r="N123" s="4" t="s">
        <v>159</v>
      </c>
    </row>
    <row r="124" spans="2:14" x14ac:dyDescent="0.3">
      <c r="B124" s="4">
        <v>2412</v>
      </c>
      <c r="C124" s="4">
        <v>1</v>
      </c>
      <c r="D124" s="4">
        <v>0</v>
      </c>
      <c r="E124" s="4">
        <v>0</v>
      </c>
      <c r="F124" s="4">
        <v>0</v>
      </c>
      <c r="G124" s="4">
        <v>1</v>
      </c>
      <c r="H124" s="4">
        <v>1</v>
      </c>
      <c r="I124" s="4">
        <v>1</v>
      </c>
      <c r="J124" s="4">
        <v>0</v>
      </c>
      <c r="K124" s="4">
        <v>2</v>
      </c>
      <c r="N124" s="4" t="s">
        <v>168</v>
      </c>
    </row>
    <row r="125" spans="2:14" x14ac:dyDescent="0.3">
      <c r="B125" s="4">
        <v>2412</v>
      </c>
      <c r="C125" s="4">
        <v>0</v>
      </c>
      <c r="D125" s="4">
        <v>0</v>
      </c>
      <c r="E125" s="4">
        <v>3</v>
      </c>
      <c r="F125" s="4">
        <v>0</v>
      </c>
      <c r="G125" s="4">
        <v>1</v>
      </c>
      <c r="H125" s="4">
        <v>1</v>
      </c>
      <c r="I125" s="4">
        <v>1</v>
      </c>
      <c r="J125" s="4">
        <v>0</v>
      </c>
      <c r="K125" s="4">
        <v>2</v>
      </c>
    </row>
    <row r="126" spans="2:14" x14ac:dyDescent="0.3">
      <c r="B126" s="4">
        <v>2412</v>
      </c>
      <c r="G126" s="4"/>
      <c r="H126" s="4"/>
    </row>
    <row r="127" spans="2:14" x14ac:dyDescent="0.3">
      <c r="B127" s="4">
        <v>2557</v>
      </c>
      <c r="C127" s="4">
        <v>1</v>
      </c>
      <c r="D127" s="4">
        <v>0</v>
      </c>
      <c r="E127" s="4">
        <v>1</v>
      </c>
      <c r="F127" s="4">
        <v>0</v>
      </c>
      <c r="G127" s="4">
        <v>1</v>
      </c>
      <c r="H127" s="4">
        <v>1</v>
      </c>
      <c r="I127" s="4">
        <v>1</v>
      </c>
      <c r="J127" s="4">
        <v>0</v>
      </c>
      <c r="K127" s="4">
        <v>2</v>
      </c>
    </row>
    <row r="128" spans="2:14" x14ac:dyDescent="0.3">
      <c r="B128" s="4">
        <v>2557</v>
      </c>
      <c r="C128" s="4">
        <v>0</v>
      </c>
      <c r="D128" s="4">
        <v>1</v>
      </c>
      <c r="E128" s="4">
        <v>0</v>
      </c>
      <c r="F128" s="4">
        <v>0</v>
      </c>
      <c r="G128" s="4">
        <v>1</v>
      </c>
      <c r="H128" s="4">
        <v>1</v>
      </c>
      <c r="I128" s="4">
        <v>1</v>
      </c>
      <c r="J128" s="4">
        <v>0</v>
      </c>
      <c r="K128" s="4">
        <v>2</v>
      </c>
    </row>
    <row r="129" spans="1:14" x14ac:dyDescent="0.3">
      <c r="B129" s="4">
        <v>2557</v>
      </c>
      <c r="C129" s="4">
        <v>1</v>
      </c>
      <c r="D129" s="4">
        <v>1</v>
      </c>
      <c r="E129" s="4">
        <v>3</v>
      </c>
      <c r="F129" s="4">
        <v>0</v>
      </c>
      <c r="G129" s="4">
        <v>1</v>
      </c>
      <c r="H129" s="4">
        <v>1</v>
      </c>
      <c r="I129" s="4">
        <v>1</v>
      </c>
      <c r="J129" s="4">
        <v>0</v>
      </c>
      <c r="K129" s="4">
        <v>2</v>
      </c>
    </row>
    <row r="130" spans="1:14" x14ac:dyDescent="0.3">
      <c r="B130" s="4">
        <v>2557</v>
      </c>
      <c r="C130" s="4">
        <v>1</v>
      </c>
      <c r="D130" s="4">
        <v>1</v>
      </c>
      <c r="E130" s="4">
        <v>3</v>
      </c>
      <c r="F130" s="4">
        <v>0</v>
      </c>
      <c r="G130" s="4">
        <v>2</v>
      </c>
      <c r="H130" s="4">
        <v>1</v>
      </c>
      <c r="I130" s="4">
        <v>1</v>
      </c>
      <c r="J130" s="4">
        <v>0</v>
      </c>
      <c r="K130" s="4">
        <v>28</v>
      </c>
    </row>
    <row r="131" spans="1:14" x14ac:dyDescent="0.3">
      <c r="B131" s="4">
        <v>2557</v>
      </c>
      <c r="C131" s="4">
        <v>2</v>
      </c>
      <c r="D131" s="4">
        <v>0</v>
      </c>
      <c r="E131" s="4">
        <v>2</v>
      </c>
      <c r="F131" s="4">
        <v>0</v>
      </c>
      <c r="G131" s="4">
        <v>1</v>
      </c>
      <c r="H131" s="4">
        <v>1</v>
      </c>
      <c r="I131" s="4">
        <v>1</v>
      </c>
      <c r="J131" s="4">
        <v>0</v>
      </c>
      <c r="K131" s="4">
        <v>2</v>
      </c>
    </row>
    <row r="132" spans="1:14" x14ac:dyDescent="0.3">
      <c r="A132" s="4">
        <v>35</v>
      </c>
      <c r="B132" s="4">
        <v>2557</v>
      </c>
      <c r="C132" s="4">
        <v>0</v>
      </c>
      <c r="D132" s="4">
        <v>0</v>
      </c>
      <c r="E132" s="4">
        <v>2</v>
      </c>
      <c r="F132" s="4">
        <v>0</v>
      </c>
      <c r="G132" s="4">
        <v>0</v>
      </c>
      <c r="H132" s="4">
        <v>0</v>
      </c>
      <c r="I132" s="4">
        <v>0</v>
      </c>
      <c r="J132" s="4">
        <v>0</v>
      </c>
      <c r="K132" s="4">
        <v>120</v>
      </c>
      <c r="N132" s="4" t="s">
        <v>128</v>
      </c>
    </row>
    <row r="133" spans="1:14" x14ac:dyDescent="0.3">
      <c r="B133" s="4">
        <v>2557</v>
      </c>
      <c r="C133" s="4">
        <v>1</v>
      </c>
      <c r="D133" s="4">
        <v>2</v>
      </c>
      <c r="E133" s="4">
        <v>1</v>
      </c>
      <c r="F133" s="4">
        <v>1</v>
      </c>
      <c r="G133" s="4">
        <v>0</v>
      </c>
      <c r="H133" s="4">
        <v>0</v>
      </c>
      <c r="I133" s="4">
        <v>0</v>
      </c>
      <c r="J133" s="4">
        <v>0</v>
      </c>
      <c r="K133" s="4">
        <v>120</v>
      </c>
    </row>
    <row r="134" spans="1:14" x14ac:dyDescent="0.3">
      <c r="B134" s="4">
        <v>2557</v>
      </c>
      <c r="C134" s="4">
        <v>1</v>
      </c>
      <c r="D134" s="4">
        <v>0</v>
      </c>
      <c r="E134" s="4">
        <v>3</v>
      </c>
      <c r="F134" s="4">
        <v>0</v>
      </c>
      <c r="G134" s="4">
        <v>2</v>
      </c>
      <c r="H134" s="4">
        <v>1</v>
      </c>
      <c r="I134" s="4">
        <v>1</v>
      </c>
      <c r="J134" s="4">
        <v>0</v>
      </c>
      <c r="K134" s="4">
        <v>5</v>
      </c>
    </row>
    <row r="135" spans="1:14" x14ac:dyDescent="0.3">
      <c r="A135" s="4">
        <v>56</v>
      </c>
      <c r="B135" s="4">
        <v>2557</v>
      </c>
      <c r="G135" s="4"/>
      <c r="H135" s="4"/>
    </row>
    <row r="136" spans="1:14" x14ac:dyDescent="0.3">
      <c r="A136" s="4">
        <v>62</v>
      </c>
      <c r="B136" s="4">
        <v>2557</v>
      </c>
      <c r="C136" s="4">
        <v>0</v>
      </c>
      <c r="D136" s="4">
        <v>5</v>
      </c>
      <c r="E136" s="4">
        <v>0</v>
      </c>
      <c r="F136" s="4">
        <v>0</v>
      </c>
      <c r="G136" s="4">
        <v>1</v>
      </c>
      <c r="H136" s="4">
        <v>1</v>
      </c>
      <c r="I136" s="4">
        <v>1</v>
      </c>
      <c r="J136" s="4">
        <v>0</v>
      </c>
      <c r="K136" s="4">
        <v>2</v>
      </c>
    </row>
    <row r="137" spans="1:14" x14ac:dyDescent="0.3">
      <c r="B137" s="4">
        <v>2557</v>
      </c>
      <c r="C137" s="4">
        <v>4</v>
      </c>
      <c r="D137" s="4">
        <v>0</v>
      </c>
      <c r="E137" s="4">
        <v>0</v>
      </c>
      <c r="F137" s="4">
        <v>0</v>
      </c>
      <c r="G137" s="4">
        <v>0</v>
      </c>
      <c r="H137" s="4">
        <v>0</v>
      </c>
      <c r="I137" s="4">
        <v>0</v>
      </c>
      <c r="J137" s="4">
        <v>0</v>
      </c>
      <c r="K137" s="4">
        <v>120</v>
      </c>
    </row>
    <row r="138" spans="1:14" x14ac:dyDescent="0.3">
      <c r="B138" s="4">
        <v>2557</v>
      </c>
      <c r="C138" s="4">
        <v>2</v>
      </c>
      <c r="D138" s="4">
        <v>1</v>
      </c>
      <c r="E138" s="4">
        <v>1</v>
      </c>
      <c r="F138" s="4">
        <v>0</v>
      </c>
      <c r="G138" s="4">
        <v>1</v>
      </c>
      <c r="H138" s="4">
        <v>1</v>
      </c>
      <c r="I138" s="4">
        <v>1</v>
      </c>
      <c r="J138" s="4">
        <v>0</v>
      </c>
      <c r="K138" s="4">
        <v>2</v>
      </c>
    </row>
    <row r="139" spans="1:14" x14ac:dyDescent="0.3">
      <c r="B139" s="4">
        <v>2906</v>
      </c>
      <c r="C139" s="4">
        <v>0</v>
      </c>
      <c r="D139" s="4">
        <v>0</v>
      </c>
      <c r="E139" s="4">
        <v>0</v>
      </c>
      <c r="F139" s="4">
        <v>0</v>
      </c>
      <c r="G139" s="4">
        <v>1</v>
      </c>
      <c r="H139" s="4">
        <v>1</v>
      </c>
      <c r="I139" s="4">
        <v>1</v>
      </c>
      <c r="J139" s="4">
        <v>0</v>
      </c>
      <c r="K139" s="4">
        <v>1</v>
      </c>
    </row>
    <row r="140" spans="1:14" x14ac:dyDescent="0.3">
      <c r="B140" s="4">
        <v>2906</v>
      </c>
      <c r="C140" s="4">
        <v>0</v>
      </c>
      <c r="D140" s="4">
        <v>0</v>
      </c>
      <c r="E140" s="4">
        <v>0</v>
      </c>
      <c r="F140" s="4">
        <v>0</v>
      </c>
      <c r="G140" s="4">
        <v>0</v>
      </c>
      <c r="H140" s="4">
        <v>0</v>
      </c>
      <c r="I140" s="4">
        <v>0</v>
      </c>
      <c r="J140" s="4">
        <v>0</v>
      </c>
      <c r="K140" s="4">
        <v>120</v>
      </c>
    </row>
    <row r="141" spans="1:14" x14ac:dyDescent="0.3">
      <c r="B141" s="4">
        <v>2906</v>
      </c>
      <c r="C141" s="4">
        <v>0</v>
      </c>
      <c r="D141" s="4">
        <v>0</v>
      </c>
      <c r="E141" s="4">
        <v>0</v>
      </c>
      <c r="F141" s="4">
        <v>0</v>
      </c>
      <c r="G141" s="4">
        <v>0</v>
      </c>
      <c r="H141" s="4">
        <v>0</v>
      </c>
      <c r="I141" s="4">
        <v>0</v>
      </c>
      <c r="J141" s="4">
        <v>0</v>
      </c>
      <c r="K141" s="4">
        <v>120</v>
      </c>
      <c r="N141" s="4" t="s">
        <v>100</v>
      </c>
    </row>
    <row r="142" spans="1:14" x14ac:dyDescent="0.3">
      <c r="B142" s="4">
        <v>2906</v>
      </c>
      <c r="C142" s="4">
        <v>0</v>
      </c>
      <c r="D142" s="4">
        <v>0</v>
      </c>
      <c r="E142" s="4">
        <v>0</v>
      </c>
      <c r="F142" s="4">
        <v>0</v>
      </c>
      <c r="G142" s="4">
        <v>0</v>
      </c>
      <c r="H142" s="4">
        <v>0</v>
      </c>
      <c r="I142" s="4">
        <v>0</v>
      </c>
      <c r="J142" s="4">
        <v>0</v>
      </c>
      <c r="K142" s="4">
        <v>120</v>
      </c>
      <c r="N142" s="4" t="s">
        <v>113</v>
      </c>
    </row>
    <row r="143" spans="1:14" x14ac:dyDescent="0.3">
      <c r="B143" s="4">
        <v>2906</v>
      </c>
      <c r="C143" s="4">
        <v>0</v>
      </c>
      <c r="D143" s="4">
        <v>0</v>
      </c>
      <c r="E143" s="4">
        <v>0</v>
      </c>
      <c r="F143" s="4">
        <v>0</v>
      </c>
      <c r="G143" s="4">
        <v>0</v>
      </c>
      <c r="H143" s="4">
        <v>0</v>
      </c>
      <c r="I143" s="4">
        <v>0</v>
      </c>
      <c r="J143" s="4">
        <v>0</v>
      </c>
      <c r="K143" s="4">
        <v>120</v>
      </c>
    </row>
    <row r="144" spans="1:14" x14ac:dyDescent="0.3">
      <c r="A144" s="4">
        <v>33</v>
      </c>
      <c r="B144" s="4">
        <v>2906</v>
      </c>
      <c r="C144" s="4">
        <v>0</v>
      </c>
      <c r="D144" s="4">
        <v>0</v>
      </c>
      <c r="E144" s="4">
        <v>0</v>
      </c>
      <c r="F144" s="4">
        <v>0</v>
      </c>
      <c r="G144" s="4">
        <v>0</v>
      </c>
      <c r="H144" s="4">
        <v>0</v>
      </c>
      <c r="I144" s="4">
        <v>0</v>
      </c>
      <c r="J144" s="4">
        <v>0</v>
      </c>
      <c r="K144" s="4">
        <v>120</v>
      </c>
    </row>
    <row r="145" spans="1:14" x14ac:dyDescent="0.3">
      <c r="B145" s="4">
        <v>2906</v>
      </c>
      <c r="C145" s="4">
        <v>0</v>
      </c>
      <c r="D145" s="4">
        <v>0</v>
      </c>
      <c r="E145" s="4">
        <v>0</v>
      </c>
      <c r="F145" s="4">
        <v>0</v>
      </c>
      <c r="G145" s="4">
        <v>1</v>
      </c>
      <c r="H145" s="4">
        <v>1</v>
      </c>
      <c r="I145" s="4">
        <v>1</v>
      </c>
      <c r="J145" s="4">
        <v>0</v>
      </c>
      <c r="K145" s="4">
        <v>120</v>
      </c>
      <c r="N145" s="4" t="s">
        <v>149</v>
      </c>
    </row>
    <row r="146" spans="1:14" x14ac:dyDescent="0.3">
      <c r="B146" s="4">
        <v>2906</v>
      </c>
      <c r="C146" s="4">
        <v>0</v>
      </c>
      <c r="D146" s="4">
        <v>0</v>
      </c>
      <c r="E146" s="4">
        <v>0</v>
      </c>
      <c r="F146" s="4">
        <v>0</v>
      </c>
      <c r="G146" s="4">
        <v>0</v>
      </c>
      <c r="H146" s="4">
        <v>0</v>
      </c>
      <c r="I146" s="4">
        <v>0</v>
      </c>
      <c r="J146" s="4">
        <v>0</v>
      </c>
      <c r="K146" s="4">
        <v>120</v>
      </c>
      <c r="N146" s="4" t="s">
        <v>160</v>
      </c>
    </row>
    <row r="147" spans="1:14" x14ac:dyDescent="0.3">
      <c r="A147" s="4">
        <v>54</v>
      </c>
      <c r="B147" s="4">
        <v>2906</v>
      </c>
      <c r="G147" s="4"/>
      <c r="H147" s="4"/>
    </row>
    <row r="148" spans="1:14" x14ac:dyDescent="0.3">
      <c r="B148" s="4">
        <v>2906</v>
      </c>
      <c r="C148" s="4">
        <v>0</v>
      </c>
      <c r="D148" s="4">
        <v>0</v>
      </c>
      <c r="E148" s="4">
        <v>0</v>
      </c>
      <c r="F148" s="4">
        <v>0</v>
      </c>
      <c r="G148" s="4">
        <v>1</v>
      </c>
      <c r="H148" s="4">
        <v>1</v>
      </c>
      <c r="I148" s="4">
        <v>1</v>
      </c>
      <c r="J148" s="4">
        <v>0</v>
      </c>
      <c r="K148" s="4">
        <v>2</v>
      </c>
      <c r="N148" s="4" t="s">
        <v>162</v>
      </c>
    </row>
    <row r="149" spans="1:14" x14ac:dyDescent="0.3">
      <c r="B149" s="4">
        <v>2906</v>
      </c>
      <c r="C149" s="4">
        <v>0</v>
      </c>
      <c r="D149" s="4">
        <v>0</v>
      </c>
      <c r="E149" s="4">
        <v>0</v>
      </c>
      <c r="F149" s="4">
        <v>0</v>
      </c>
      <c r="G149" s="4">
        <v>1</v>
      </c>
      <c r="H149" s="4">
        <v>1</v>
      </c>
      <c r="I149" s="4">
        <v>1</v>
      </c>
      <c r="J149" s="4">
        <v>0</v>
      </c>
      <c r="K149" s="4">
        <v>2</v>
      </c>
      <c r="M149" s="4" t="s">
        <v>172</v>
      </c>
    </row>
    <row r="150" spans="1:14" x14ac:dyDescent="0.3">
      <c r="A150" s="4">
        <v>72</v>
      </c>
      <c r="B150" s="4">
        <v>2906</v>
      </c>
      <c r="C150" s="4">
        <v>0</v>
      </c>
      <c r="D150" s="4">
        <v>0</v>
      </c>
      <c r="E150" s="4">
        <v>0</v>
      </c>
      <c r="F150" s="4">
        <v>0</v>
      </c>
      <c r="G150" s="4">
        <v>1</v>
      </c>
      <c r="H150" s="4">
        <v>1</v>
      </c>
      <c r="I150" s="4">
        <v>1</v>
      </c>
      <c r="J150" s="4">
        <v>0</v>
      </c>
      <c r="K150" s="4">
        <v>10</v>
      </c>
    </row>
    <row r="151" spans="1:14" x14ac:dyDescent="0.3">
      <c r="B151" s="4">
        <v>2907</v>
      </c>
      <c r="C151" s="4">
        <v>0</v>
      </c>
      <c r="D151" s="4">
        <v>0</v>
      </c>
      <c r="E151" s="4">
        <v>0</v>
      </c>
      <c r="F151" s="4">
        <v>0</v>
      </c>
      <c r="G151" s="4">
        <v>1</v>
      </c>
      <c r="H151" s="4">
        <v>1</v>
      </c>
      <c r="I151" s="4">
        <v>1</v>
      </c>
      <c r="J151" s="4">
        <v>0</v>
      </c>
      <c r="K151" s="4">
        <v>1</v>
      </c>
    </row>
    <row r="152" spans="1:14" x14ac:dyDescent="0.3">
      <c r="A152" s="4">
        <v>12</v>
      </c>
      <c r="B152" s="4">
        <v>2907</v>
      </c>
      <c r="C152" s="4">
        <v>0</v>
      </c>
      <c r="D152" s="4">
        <v>0</v>
      </c>
      <c r="E152" s="4">
        <v>2</v>
      </c>
      <c r="F152" s="4">
        <v>0</v>
      </c>
      <c r="G152" s="4">
        <v>0</v>
      </c>
      <c r="H152" s="4">
        <v>0</v>
      </c>
      <c r="I152" s="4">
        <v>0</v>
      </c>
      <c r="J152" s="4">
        <v>0</v>
      </c>
      <c r="K152" s="4">
        <v>120</v>
      </c>
    </row>
    <row r="153" spans="1:14" x14ac:dyDescent="0.3">
      <c r="B153" s="4">
        <v>2907</v>
      </c>
      <c r="C153" s="4">
        <v>1</v>
      </c>
      <c r="D153" s="4">
        <v>0</v>
      </c>
      <c r="E153" s="4">
        <v>2</v>
      </c>
      <c r="F153" s="4">
        <v>0</v>
      </c>
      <c r="G153" s="4">
        <v>1</v>
      </c>
      <c r="H153" s="4">
        <v>1</v>
      </c>
      <c r="I153" s="4">
        <v>1</v>
      </c>
      <c r="J153" s="4">
        <v>0</v>
      </c>
      <c r="K153" s="4">
        <v>2</v>
      </c>
    </row>
    <row r="154" spans="1:14" x14ac:dyDescent="0.3">
      <c r="A154" s="4">
        <v>23</v>
      </c>
      <c r="B154" s="4">
        <v>2907</v>
      </c>
      <c r="C154" s="4">
        <v>0</v>
      </c>
      <c r="D154" s="4">
        <v>0</v>
      </c>
      <c r="E154" s="4">
        <v>4</v>
      </c>
      <c r="F154" s="4">
        <v>0</v>
      </c>
      <c r="G154" s="4">
        <v>1</v>
      </c>
      <c r="H154" s="4">
        <v>1</v>
      </c>
      <c r="I154" s="4">
        <v>1</v>
      </c>
      <c r="J154" s="4">
        <v>0</v>
      </c>
      <c r="K154" s="4">
        <v>9</v>
      </c>
    </row>
    <row r="155" spans="1:14" x14ac:dyDescent="0.3">
      <c r="B155" s="4">
        <v>2907</v>
      </c>
      <c r="C155" s="4">
        <v>0</v>
      </c>
      <c r="D155" s="4">
        <v>0</v>
      </c>
      <c r="E155" s="4">
        <v>3</v>
      </c>
      <c r="F155" s="4">
        <v>0</v>
      </c>
      <c r="G155" s="4">
        <v>1</v>
      </c>
      <c r="H155" s="4">
        <v>1</v>
      </c>
      <c r="I155" s="4">
        <v>1</v>
      </c>
      <c r="J155" s="4">
        <v>0</v>
      </c>
      <c r="K155" s="4">
        <v>2</v>
      </c>
    </row>
    <row r="156" spans="1:14" x14ac:dyDescent="0.3">
      <c r="B156" s="4">
        <v>2907</v>
      </c>
      <c r="C156" s="4">
        <v>0</v>
      </c>
      <c r="D156" s="4">
        <v>0</v>
      </c>
      <c r="E156" s="4">
        <v>3</v>
      </c>
      <c r="F156" s="4">
        <v>0</v>
      </c>
      <c r="G156" s="4">
        <v>1</v>
      </c>
      <c r="H156" s="4">
        <v>1</v>
      </c>
      <c r="I156" s="4">
        <v>1</v>
      </c>
      <c r="J156" s="4">
        <v>0</v>
      </c>
      <c r="K156" s="4">
        <v>2</v>
      </c>
    </row>
    <row r="157" spans="1:14" x14ac:dyDescent="0.3">
      <c r="B157" s="4">
        <v>2907</v>
      </c>
      <c r="C157" s="4">
        <v>0</v>
      </c>
      <c r="D157" s="4">
        <v>0</v>
      </c>
      <c r="E157" s="4">
        <v>2</v>
      </c>
      <c r="F157" s="4">
        <v>0</v>
      </c>
      <c r="G157" s="4">
        <v>1</v>
      </c>
      <c r="H157" s="4">
        <v>1</v>
      </c>
      <c r="I157" s="4">
        <v>1</v>
      </c>
      <c r="J157" s="4">
        <v>0</v>
      </c>
      <c r="K157" s="4">
        <v>2</v>
      </c>
    </row>
    <row r="158" spans="1:14" x14ac:dyDescent="0.3">
      <c r="B158" s="4">
        <v>2907</v>
      </c>
      <c r="G158" s="4"/>
      <c r="H158" s="4"/>
      <c r="K158" s="4">
        <v>120</v>
      </c>
    </row>
    <row r="159" spans="1:14" x14ac:dyDescent="0.3">
      <c r="B159" s="4">
        <v>2907</v>
      </c>
      <c r="G159" s="4"/>
      <c r="H159" s="4"/>
    </row>
    <row r="160" spans="1:14" x14ac:dyDescent="0.3">
      <c r="B160" s="4">
        <v>2907</v>
      </c>
      <c r="C160" s="4">
        <v>0</v>
      </c>
      <c r="D160" s="4">
        <v>0</v>
      </c>
      <c r="E160" s="4">
        <v>0</v>
      </c>
      <c r="F160" s="4">
        <v>0</v>
      </c>
      <c r="G160" s="4">
        <v>1</v>
      </c>
      <c r="H160" s="4">
        <v>1</v>
      </c>
      <c r="I160" s="4">
        <v>1</v>
      </c>
      <c r="J160" s="4">
        <v>0</v>
      </c>
      <c r="K160" s="4">
        <v>2</v>
      </c>
      <c r="N160" s="4" t="s">
        <v>166</v>
      </c>
    </row>
    <row r="161" spans="1:14" x14ac:dyDescent="0.3">
      <c r="B161" s="4">
        <v>2907</v>
      </c>
      <c r="C161" s="4">
        <v>0</v>
      </c>
      <c r="D161" s="4">
        <v>0</v>
      </c>
      <c r="E161" s="4">
        <v>4</v>
      </c>
      <c r="F161" s="4">
        <v>0</v>
      </c>
      <c r="G161" s="4">
        <v>1</v>
      </c>
      <c r="H161" s="4">
        <v>1</v>
      </c>
      <c r="I161" s="4">
        <v>1</v>
      </c>
      <c r="J161" s="4">
        <v>0</v>
      </c>
      <c r="K161" s="4">
        <v>2</v>
      </c>
    </row>
    <row r="162" spans="1:14" x14ac:dyDescent="0.3">
      <c r="B162" s="4">
        <v>2907</v>
      </c>
      <c r="G162" s="4"/>
      <c r="H162" s="4"/>
    </row>
    <row r="163" spans="1:14" x14ac:dyDescent="0.3">
      <c r="B163" s="4">
        <v>2927</v>
      </c>
      <c r="C163" s="4">
        <v>0</v>
      </c>
      <c r="D163" s="4">
        <v>0</v>
      </c>
      <c r="E163" s="4">
        <v>0</v>
      </c>
      <c r="F163" s="4">
        <v>0</v>
      </c>
      <c r="G163" s="4">
        <v>0</v>
      </c>
      <c r="H163" s="4">
        <v>0</v>
      </c>
      <c r="I163" s="4">
        <v>0</v>
      </c>
      <c r="J163" s="4">
        <v>0</v>
      </c>
      <c r="K163" s="4">
        <v>120</v>
      </c>
      <c r="L163" s="4" t="s">
        <v>84</v>
      </c>
      <c r="N163" s="4" t="s">
        <v>85</v>
      </c>
    </row>
    <row r="164" spans="1:14" x14ac:dyDescent="0.3">
      <c r="A164" s="4">
        <v>10</v>
      </c>
      <c r="B164" s="4">
        <v>2927</v>
      </c>
      <c r="C164" s="4">
        <v>0</v>
      </c>
      <c r="D164" s="4">
        <v>0</v>
      </c>
      <c r="E164" s="4">
        <v>0</v>
      </c>
      <c r="F164" s="4">
        <v>0</v>
      </c>
      <c r="G164" s="4">
        <v>0</v>
      </c>
      <c r="H164" s="4">
        <v>0</v>
      </c>
      <c r="I164" s="4">
        <v>0</v>
      </c>
      <c r="J164" s="4">
        <v>0</v>
      </c>
      <c r="K164" s="4">
        <v>120</v>
      </c>
    </row>
    <row r="165" spans="1:14" x14ac:dyDescent="0.3">
      <c r="B165" s="4">
        <v>2927</v>
      </c>
      <c r="C165" s="4">
        <v>1</v>
      </c>
      <c r="D165" s="4">
        <v>0</v>
      </c>
      <c r="E165" s="4">
        <v>0</v>
      </c>
      <c r="F165" s="4">
        <v>0</v>
      </c>
      <c r="G165" s="4">
        <v>1</v>
      </c>
      <c r="H165" s="4">
        <v>1</v>
      </c>
      <c r="I165" s="4">
        <v>1</v>
      </c>
      <c r="J165" s="4">
        <v>0</v>
      </c>
      <c r="K165" s="4">
        <v>13</v>
      </c>
    </row>
    <row r="166" spans="1:14" x14ac:dyDescent="0.3">
      <c r="B166" s="4">
        <v>2927</v>
      </c>
      <c r="C166" s="4">
        <v>1</v>
      </c>
      <c r="D166" s="4">
        <v>0</v>
      </c>
      <c r="E166" s="4">
        <v>0</v>
      </c>
      <c r="F166" s="4">
        <v>0</v>
      </c>
      <c r="G166" s="4">
        <v>0</v>
      </c>
      <c r="H166" s="4">
        <v>0</v>
      </c>
      <c r="I166" s="4">
        <v>0</v>
      </c>
      <c r="J166" s="4">
        <v>0</v>
      </c>
      <c r="K166" s="4">
        <v>120</v>
      </c>
      <c r="N166" s="4" t="s">
        <v>115</v>
      </c>
    </row>
    <row r="167" spans="1:14" x14ac:dyDescent="0.3">
      <c r="B167" s="4">
        <v>2927</v>
      </c>
      <c r="C167" s="4">
        <v>0</v>
      </c>
      <c r="D167" s="4">
        <v>0</v>
      </c>
      <c r="E167" s="4">
        <v>0</v>
      </c>
      <c r="F167" s="4">
        <v>0</v>
      </c>
      <c r="G167" s="4">
        <v>1</v>
      </c>
      <c r="H167" s="4">
        <v>1</v>
      </c>
      <c r="I167" s="4">
        <v>1</v>
      </c>
      <c r="J167" s="4">
        <v>0</v>
      </c>
      <c r="K167" s="4">
        <v>2</v>
      </c>
      <c r="M167" s="4" t="s">
        <v>126</v>
      </c>
    </row>
    <row r="168" spans="1:14" x14ac:dyDescent="0.3">
      <c r="B168" s="4">
        <v>2927</v>
      </c>
      <c r="C168" s="4">
        <v>1</v>
      </c>
      <c r="D168" s="4">
        <v>2</v>
      </c>
      <c r="E168" s="4">
        <v>0</v>
      </c>
      <c r="F168" s="4">
        <v>0</v>
      </c>
      <c r="G168" s="4">
        <v>1</v>
      </c>
      <c r="H168" s="4">
        <v>1</v>
      </c>
      <c r="I168" s="4">
        <v>1</v>
      </c>
      <c r="J168" s="4">
        <v>0</v>
      </c>
      <c r="K168" s="4">
        <v>2</v>
      </c>
    </row>
    <row r="169" spans="1:14" x14ac:dyDescent="0.3">
      <c r="B169" s="4">
        <v>2927</v>
      </c>
      <c r="C169" s="4">
        <v>1</v>
      </c>
      <c r="D169" s="4">
        <v>2</v>
      </c>
      <c r="E169" s="4">
        <v>0</v>
      </c>
      <c r="F169" s="4">
        <v>0</v>
      </c>
      <c r="G169" s="4">
        <v>1</v>
      </c>
      <c r="H169" s="4">
        <v>1</v>
      </c>
      <c r="I169" s="4">
        <v>1</v>
      </c>
      <c r="J169" s="4">
        <v>0</v>
      </c>
      <c r="K169" s="4">
        <v>2</v>
      </c>
      <c r="L169" s="4" t="s">
        <v>146</v>
      </c>
    </row>
    <row r="170" spans="1:14" x14ac:dyDescent="0.3">
      <c r="B170" s="4">
        <v>2927</v>
      </c>
      <c r="C170" s="4">
        <v>0</v>
      </c>
      <c r="D170" s="4">
        <v>2</v>
      </c>
      <c r="E170" s="4">
        <v>0</v>
      </c>
      <c r="F170" s="4">
        <v>0</v>
      </c>
      <c r="G170" s="4">
        <v>1</v>
      </c>
      <c r="H170" s="4">
        <v>1</v>
      </c>
      <c r="I170" s="4">
        <v>1</v>
      </c>
      <c r="J170" s="4">
        <v>0</v>
      </c>
      <c r="K170" s="4">
        <v>9</v>
      </c>
    </row>
    <row r="171" spans="1:14" x14ac:dyDescent="0.3">
      <c r="B171" s="4">
        <v>2927</v>
      </c>
      <c r="G171" s="4"/>
      <c r="H171" s="4"/>
    </row>
    <row r="172" spans="1:14" x14ac:dyDescent="0.3">
      <c r="A172" s="4">
        <v>58</v>
      </c>
      <c r="B172" s="4">
        <v>2927</v>
      </c>
      <c r="G172" s="4"/>
      <c r="H172" s="4"/>
    </row>
    <row r="173" spans="1:14" x14ac:dyDescent="0.3">
      <c r="B173" s="4">
        <v>2927</v>
      </c>
      <c r="C173" s="4">
        <v>1</v>
      </c>
      <c r="D173" s="4">
        <v>2</v>
      </c>
      <c r="E173" s="4">
        <v>0</v>
      </c>
      <c r="F173" s="4">
        <v>0</v>
      </c>
      <c r="G173" s="4">
        <v>0</v>
      </c>
      <c r="H173" s="4">
        <v>0</v>
      </c>
      <c r="I173" s="4">
        <v>0</v>
      </c>
      <c r="J173" s="4">
        <v>0</v>
      </c>
      <c r="K173" s="4">
        <v>120</v>
      </c>
    </row>
    <row r="174" spans="1:14" x14ac:dyDescent="0.3">
      <c r="B174" s="4">
        <v>2927</v>
      </c>
      <c r="C174" s="4">
        <v>2</v>
      </c>
      <c r="D174" s="4">
        <v>1</v>
      </c>
      <c r="E174" s="4">
        <v>0</v>
      </c>
      <c r="F174" s="4">
        <v>0</v>
      </c>
      <c r="G174" s="4">
        <v>1</v>
      </c>
      <c r="H174" s="4">
        <v>1</v>
      </c>
      <c r="I174" s="4">
        <v>1</v>
      </c>
      <c r="J174" s="4">
        <v>0</v>
      </c>
      <c r="K174" s="4">
        <v>2</v>
      </c>
      <c r="L174" s="4" t="s">
        <v>181</v>
      </c>
    </row>
    <row r="175" spans="1:14" x14ac:dyDescent="0.3">
      <c r="B175" s="4">
        <v>2929</v>
      </c>
      <c r="C175" s="4">
        <v>0</v>
      </c>
      <c r="D175" s="4">
        <v>0</v>
      </c>
      <c r="E175" s="4">
        <v>0</v>
      </c>
      <c r="F175" s="4">
        <v>0</v>
      </c>
      <c r="G175" s="4">
        <v>0</v>
      </c>
      <c r="H175" s="4">
        <v>0</v>
      </c>
      <c r="I175" s="4">
        <v>0</v>
      </c>
      <c r="J175" s="4">
        <v>0</v>
      </c>
      <c r="K175" s="4">
        <v>120</v>
      </c>
    </row>
    <row r="176" spans="1:14" x14ac:dyDescent="0.3">
      <c r="A176" s="4">
        <v>8</v>
      </c>
      <c r="B176" s="4">
        <v>2929</v>
      </c>
      <c r="C176" s="4">
        <v>0</v>
      </c>
      <c r="D176" s="4">
        <v>0</v>
      </c>
      <c r="E176" s="4">
        <v>0</v>
      </c>
      <c r="F176" s="4">
        <v>0</v>
      </c>
      <c r="G176" s="4">
        <v>1</v>
      </c>
      <c r="H176" s="4">
        <v>1</v>
      </c>
      <c r="I176" s="4">
        <v>1</v>
      </c>
      <c r="J176" s="4">
        <v>0</v>
      </c>
      <c r="K176" s="4">
        <v>10</v>
      </c>
      <c r="M176" s="4" t="s">
        <v>89</v>
      </c>
    </row>
    <row r="177" spans="1:14" x14ac:dyDescent="0.3">
      <c r="B177" s="4">
        <v>2929</v>
      </c>
      <c r="C177" s="4">
        <v>0</v>
      </c>
      <c r="D177" s="4">
        <v>0</v>
      </c>
      <c r="E177" s="4">
        <v>0</v>
      </c>
      <c r="F177" s="4">
        <v>0</v>
      </c>
      <c r="G177" s="4">
        <v>0</v>
      </c>
      <c r="H177" s="4">
        <v>0</v>
      </c>
      <c r="I177" s="4">
        <v>0</v>
      </c>
      <c r="J177" s="4">
        <v>0</v>
      </c>
      <c r="K177" s="4">
        <v>120</v>
      </c>
      <c r="N177" s="4" t="s">
        <v>73</v>
      </c>
    </row>
    <row r="178" spans="1:14" x14ac:dyDescent="0.3">
      <c r="B178" s="4">
        <v>2929</v>
      </c>
      <c r="C178" s="4">
        <v>0</v>
      </c>
      <c r="D178" s="4">
        <v>0</v>
      </c>
      <c r="E178" s="4">
        <v>0</v>
      </c>
      <c r="F178" s="4">
        <v>0</v>
      </c>
      <c r="G178" s="4">
        <v>0</v>
      </c>
      <c r="H178" s="4">
        <v>0</v>
      </c>
      <c r="I178" s="4">
        <v>0</v>
      </c>
      <c r="J178" s="4">
        <v>0</v>
      </c>
      <c r="K178" s="4">
        <v>120</v>
      </c>
    </row>
    <row r="179" spans="1:14" x14ac:dyDescent="0.3">
      <c r="B179" s="4">
        <v>2929</v>
      </c>
      <c r="C179" s="4">
        <v>0</v>
      </c>
      <c r="D179" s="4">
        <v>0</v>
      </c>
      <c r="E179" s="4">
        <v>0</v>
      </c>
      <c r="F179" s="4">
        <v>0</v>
      </c>
      <c r="G179" s="4">
        <v>1</v>
      </c>
      <c r="H179" s="4">
        <v>1</v>
      </c>
      <c r="I179" s="4">
        <v>1</v>
      </c>
      <c r="J179" s="4">
        <v>0</v>
      </c>
      <c r="K179" s="4">
        <v>2</v>
      </c>
    </row>
    <row r="180" spans="1:14" x14ac:dyDescent="0.3">
      <c r="A180" s="4">
        <v>32</v>
      </c>
      <c r="B180" s="4">
        <v>2929</v>
      </c>
      <c r="C180" s="4">
        <v>0</v>
      </c>
      <c r="D180" s="4">
        <v>0</v>
      </c>
      <c r="E180" s="4">
        <v>0</v>
      </c>
      <c r="F180" s="4">
        <v>0</v>
      </c>
      <c r="G180" s="4">
        <v>1</v>
      </c>
      <c r="H180" s="4">
        <v>1</v>
      </c>
      <c r="I180" s="4">
        <v>1</v>
      </c>
      <c r="J180" s="4">
        <v>0</v>
      </c>
      <c r="K180" s="4">
        <v>2</v>
      </c>
    </row>
    <row r="181" spans="1:14" x14ac:dyDescent="0.3">
      <c r="B181" s="4">
        <v>2929</v>
      </c>
      <c r="C181" s="4">
        <v>0</v>
      </c>
      <c r="D181" s="4">
        <v>0</v>
      </c>
      <c r="E181" s="4">
        <v>0</v>
      </c>
      <c r="F181" s="4">
        <v>0</v>
      </c>
      <c r="G181" s="4">
        <v>0</v>
      </c>
      <c r="H181" s="4">
        <v>0</v>
      </c>
      <c r="I181" s="4">
        <v>0</v>
      </c>
      <c r="J181" s="4">
        <v>0</v>
      </c>
      <c r="K181" s="4">
        <v>120</v>
      </c>
      <c r="N181" s="4" t="s">
        <v>73</v>
      </c>
    </row>
    <row r="182" spans="1:14" x14ac:dyDescent="0.3">
      <c r="B182" s="4">
        <v>2929</v>
      </c>
      <c r="C182" s="4">
        <v>0</v>
      </c>
      <c r="D182" s="4">
        <v>0</v>
      </c>
      <c r="E182" s="4">
        <v>0</v>
      </c>
      <c r="F182" s="4">
        <v>0</v>
      </c>
      <c r="G182" s="4">
        <v>1</v>
      </c>
      <c r="H182" s="4">
        <v>1</v>
      </c>
      <c r="I182" s="4">
        <v>1</v>
      </c>
      <c r="J182" s="4">
        <v>0</v>
      </c>
      <c r="K182" s="4">
        <v>5</v>
      </c>
    </row>
    <row r="183" spans="1:14" x14ac:dyDescent="0.3">
      <c r="B183" s="4">
        <v>2929</v>
      </c>
      <c r="G183" s="4"/>
      <c r="H183" s="4"/>
    </row>
    <row r="184" spans="1:14" x14ac:dyDescent="0.3">
      <c r="B184" s="4">
        <v>2929</v>
      </c>
      <c r="G184" s="4"/>
      <c r="H184" s="4"/>
    </row>
    <row r="185" spans="1:14" x14ac:dyDescent="0.3">
      <c r="B185" s="4">
        <v>2929</v>
      </c>
      <c r="C185" s="4">
        <v>0</v>
      </c>
      <c r="D185" s="4">
        <v>0</v>
      </c>
      <c r="E185" s="4">
        <v>0</v>
      </c>
      <c r="F185" s="4">
        <v>0</v>
      </c>
      <c r="G185" s="4">
        <v>1</v>
      </c>
      <c r="H185" s="4">
        <v>1</v>
      </c>
      <c r="I185" s="4">
        <v>1</v>
      </c>
      <c r="J185" s="4">
        <v>0</v>
      </c>
      <c r="K185" s="4">
        <v>2</v>
      </c>
      <c r="M185" s="4" t="s">
        <v>170</v>
      </c>
    </row>
    <row r="186" spans="1:14" x14ac:dyDescent="0.3">
      <c r="A186" s="4">
        <v>71</v>
      </c>
      <c r="B186" s="4">
        <v>2929</v>
      </c>
      <c r="C186" s="4">
        <v>0</v>
      </c>
      <c r="D186" s="4">
        <v>0</v>
      </c>
      <c r="E186" s="4">
        <v>0</v>
      </c>
      <c r="F186" s="4">
        <v>0</v>
      </c>
      <c r="G186" s="4">
        <v>0</v>
      </c>
      <c r="H186" s="4">
        <v>0</v>
      </c>
      <c r="I186" s="4">
        <v>0</v>
      </c>
      <c r="J186" s="4">
        <v>0</v>
      </c>
      <c r="K186" s="4">
        <v>120</v>
      </c>
      <c r="M186" s="4" t="s">
        <v>180</v>
      </c>
    </row>
    <row r="187" spans="1:14" x14ac:dyDescent="0.3">
      <c r="B187" s="4">
        <v>2929</v>
      </c>
      <c r="C187" s="4">
        <v>0</v>
      </c>
      <c r="D187" s="4">
        <v>0</v>
      </c>
      <c r="E187" s="4">
        <v>0</v>
      </c>
      <c r="F187" s="4">
        <v>0</v>
      </c>
      <c r="G187" s="4">
        <v>1</v>
      </c>
      <c r="H187" s="4">
        <v>1</v>
      </c>
      <c r="I187" s="4">
        <v>1</v>
      </c>
      <c r="J187" s="4">
        <v>3</v>
      </c>
      <c r="K187" s="4">
        <v>120</v>
      </c>
      <c r="L187" s="4" t="s">
        <v>62</v>
      </c>
    </row>
    <row r="188" spans="1:14" x14ac:dyDescent="0.3">
      <c r="B188" s="4">
        <v>2976</v>
      </c>
      <c r="C188" s="4">
        <v>0</v>
      </c>
      <c r="D188" s="4">
        <v>1</v>
      </c>
      <c r="E188" s="4">
        <v>3</v>
      </c>
      <c r="F188" s="4">
        <v>0</v>
      </c>
      <c r="G188" s="4">
        <v>1</v>
      </c>
      <c r="H188" s="4">
        <v>1</v>
      </c>
      <c r="I188" s="4">
        <v>1</v>
      </c>
      <c r="J188" s="4">
        <v>0</v>
      </c>
      <c r="K188" s="4">
        <v>1</v>
      </c>
      <c r="N188" s="4" t="s">
        <v>72</v>
      </c>
    </row>
    <row r="189" spans="1:14" x14ac:dyDescent="0.3">
      <c r="B189" s="4">
        <v>2976</v>
      </c>
      <c r="C189" s="4">
        <v>0</v>
      </c>
      <c r="D189" s="4">
        <v>0</v>
      </c>
      <c r="E189" s="4">
        <v>2</v>
      </c>
      <c r="F189" s="4">
        <v>0</v>
      </c>
      <c r="G189" s="4">
        <v>0</v>
      </c>
      <c r="H189" s="4">
        <v>0</v>
      </c>
      <c r="I189" s="4">
        <v>0</v>
      </c>
      <c r="J189" s="4">
        <v>0</v>
      </c>
      <c r="K189" s="4">
        <v>120</v>
      </c>
      <c r="L189" s="4" t="s">
        <v>93</v>
      </c>
      <c r="N189" s="4" t="s">
        <v>94</v>
      </c>
    </row>
    <row r="190" spans="1:14" x14ac:dyDescent="0.3">
      <c r="A190" s="4">
        <v>17</v>
      </c>
      <c r="B190" s="4">
        <v>2976</v>
      </c>
      <c r="C190" s="4">
        <v>2</v>
      </c>
      <c r="D190" s="4">
        <v>1</v>
      </c>
      <c r="E190" s="4">
        <v>5</v>
      </c>
      <c r="F190" s="4">
        <v>0</v>
      </c>
      <c r="G190" s="4">
        <v>1</v>
      </c>
      <c r="H190" s="4">
        <v>1</v>
      </c>
      <c r="I190" s="4">
        <v>0</v>
      </c>
      <c r="J190" s="4">
        <v>0</v>
      </c>
      <c r="K190" s="4">
        <v>2</v>
      </c>
    </row>
    <row r="191" spans="1:14" x14ac:dyDescent="0.3">
      <c r="A191" s="4">
        <v>22</v>
      </c>
      <c r="B191" s="4">
        <v>2976</v>
      </c>
      <c r="C191" s="4">
        <v>2</v>
      </c>
      <c r="D191" s="4">
        <v>2</v>
      </c>
      <c r="E191" s="4">
        <v>3</v>
      </c>
      <c r="F191" s="4">
        <v>2</v>
      </c>
      <c r="G191" s="4">
        <v>0</v>
      </c>
      <c r="H191" s="4">
        <v>0</v>
      </c>
      <c r="I191" s="4">
        <v>0</v>
      </c>
      <c r="J191" s="4">
        <v>0</v>
      </c>
      <c r="K191" s="4">
        <v>120</v>
      </c>
    </row>
    <row r="192" spans="1:14" x14ac:dyDescent="0.3">
      <c r="B192" s="4">
        <v>2976</v>
      </c>
      <c r="C192" s="4">
        <v>1</v>
      </c>
      <c r="D192" s="4">
        <v>1</v>
      </c>
      <c r="E192" s="4">
        <v>5</v>
      </c>
      <c r="F192" s="4">
        <v>1</v>
      </c>
      <c r="G192" s="4">
        <v>0</v>
      </c>
      <c r="H192" s="4">
        <v>1</v>
      </c>
      <c r="I192" s="4">
        <v>0</v>
      </c>
      <c r="J192" s="4">
        <v>0</v>
      </c>
      <c r="K192" s="4">
        <v>120</v>
      </c>
    </row>
    <row r="193" spans="2:14" x14ac:dyDescent="0.3">
      <c r="B193" s="4">
        <v>2976</v>
      </c>
      <c r="C193" s="4">
        <v>0</v>
      </c>
      <c r="D193" s="4">
        <v>4</v>
      </c>
      <c r="E193" s="4">
        <v>1</v>
      </c>
      <c r="F193" s="4">
        <v>4</v>
      </c>
      <c r="G193" s="4">
        <v>1</v>
      </c>
      <c r="H193" s="4">
        <v>1</v>
      </c>
      <c r="I193" s="4">
        <v>1</v>
      </c>
      <c r="J193" s="4">
        <v>0</v>
      </c>
      <c r="K193" s="4">
        <v>2</v>
      </c>
    </row>
    <row r="194" spans="2:14" x14ac:dyDescent="0.3">
      <c r="B194" s="4">
        <v>2976</v>
      </c>
      <c r="C194" s="4">
        <v>0</v>
      </c>
      <c r="D194" s="4">
        <v>4</v>
      </c>
      <c r="E194" s="4">
        <v>0</v>
      </c>
      <c r="F194" s="4">
        <v>0</v>
      </c>
      <c r="G194" s="4">
        <v>0</v>
      </c>
      <c r="H194" s="4">
        <v>0</v>
      </c>
      <c r="I194" s="4">
        <v>0</v>
      </c>
      <c r="J194" s="4">
        <v>0</v>
      </c>
      <c r="K194" s="4">
        <v>120</v>
      </c>
    </row>
    <row r="195" spans="2:14" x14ac:dyDescent="0.3">
      <c r="B195" s="4">
        <v>2976</v>
      </c>
      <c r="C195" s="4">
        <v>3</v>
      </c>
      <c r="D195" s="4">
        <v>0</v>
      </c>
      <c r="E195" s="4">
        <v>0</v>
      </c>
      <c r="F195" s="4">
        <v>0</v>
      </c>
      <c r="G195" s="4">
        <v>1</v>
      </c>
      <c r="H195" s="4">
        <v>1</v>
      </c>
      <c r="I195" s="4">
        <v>1</v>
      </c>
      <c r="J195" s="4">
        <v>0</v>
      </c>
      <c r="K195" s="4">
        <v>120</v>
      </c>
    </row>
    <row r="196" spans="2:14" x14ac:dyDescent="0.3">
      <c r="B196" s="4">
        <v>2976</v>
      </c>
      <c r="G196" s="4"/>
      <c r="H196" s="4"/>
    </row>
    <row r="197" spans="2:14" x14ac:dyDescent="0.3">
      <c r="B197" s="4">
        <v>2976</v>
      </c>
      <c r="C197" s="4">
        <v>2</v>
      </c>
      <c r="D197" s="4">
        <v>1</v>
      </c>
      <c r="E197" s="4">
        <v>0</v>
      </c>
      <c r="F197" s="4">
        <v>2</v>
      </c>
      <c r="G197" s="4">
        <v>1</v>
      </c>
      <c r="H197" s="4">
        <v>1</v>
      </c>
      <c r="I197" s="4">
        <v>1</v>
      </c>
      <c r="J197" s="4">
        <v>0</v>
      </c>
      <c r="K197" s="4">
        <v>2</v>
      </c>
    </row>
    <row r="198" spans="2:14" x14ac:dyDescent="0.3">
      <c r="B198" s="4">
        <v>2976</v>
      </c>
      <c r="C198" s="4">
        <v>1</v>
      </c>
      <c r="D198" s="4">
        <v>2</v>
      </c>
      <c r="E198" s="4">
        <v>5</v>
      </c>
      <c r="F198" s="4">
        <v>1</v>
      </c>
      <c r="G198" s="4">
        <v>1</v>
      </c>
      <c r="H198" s="4">
        <v>1</v>
      </c>
      <c r="I198" s="4">
        <v>1</v>
      </c>
      <c r="J198" s="4">
        <v>0</v>
      </c>
      <c r="K198" s="4">
        <v>4</v>
      </c>
      <c r="N198" s="4" t="s">
        <v>171</v>
      </c>
    </row>
    <row r="199" spans="2:14" x14ac:dyDescent="0.3">
      <c r="B199" s="4">
        <v>2976</v>
      </c>
      <c r="G199" s="4"/>
      <c r="H199" s="4"/>
    </row>
    <row r="200" spans="2:14" x14ac:dyDescent="0.3">
      <c r="B200" s="4">
        <v>3218</v>
      </c>
      <c r="C200" s="4">
        <v>0</v>
      </c>
      <c r="D200" s="4">
        <v>0</v>
      </c>
      <c r="E200" s="4">
        <v>0</v>
      </c>
      <c r="F200" s="4">
        <v>0</v>
      </c>
      <c r="G200" s="4">
        <v>0</v>
      </c>
      <c r="H200" s="4">
        <v>0</v>
      </c>
      <c r="I200" s="4">
        <v>0</v>
      </c>
      <c r="J200" s="4">
        <v>0</v>
      </c>
      <c r="K200" s="4">
        <v>120</v>
      </c>
      <c r="N200" s="4" t="s">
        <v>77</v>
      </c>
    </row>
    <row r="201" spans="2:14" x14ac:dyDescent="0.3">
      <c r="B201" s="4">
        <v>3218</v>
      </c>
      <c r="C201" s="4">
        <v>0</v>
      </c>
      <c r="D201" s="4">
        <v>0</v>
      </c>
      <c r="E201" s="4">
        <v>3</v>
      </c>
      <c r="F201" s="4">
        <v>0</v>
      </c>
      <c r="G201" s="4">
        <v>1</v>
      </c>
      <c r="H201" s="4">
        <v>1</v>
      </c>
      <c r="I201" s="4">
        <v>1</v>
      </c>
      <c r="J201" s="4">
        <v>0</v>
      </c>
      <c r="K201" s="4">
        <v>1</v>
      </c>
      <c r="N201" s="4" t="s">
        <v>88</v>
      </c>
    </row>
    <row r="202" spans="2:14" x14ac:dyDescent="0.3">
      <c r="B202" s="4">
        <v>3218</v>
      </c>
      <c r="C202" s="4">
        <v>0</v>
      </c>
      <c r="D202" s="4">
        <v>0</v>
      </c>
      <c r="E202" s="4">
        <v>0</v>
      </c>
      <c r="F202" s="4">
        <v>1</v>
      </c>
      <c r="G202" s="4">
        <v>0</v>
      </c>
      <c r="H202" s="4">
        <v>0</v>
      </c>
      <c r="I202" s="4">
        <v>0</v>
      </c>
      <c r="J202" s="4">
        <v>0</v>
      </c>
      <c r="K202" s="4">
        <v>120</v>
      </c>
      <c r="M202" s="4" t="s">
        <v>101</v>
      </c>
    </row>
    <row r="203" spans="2:14" x14ac:dyDescent="0.3">
      <c r="B203" s="4">
        <v>3218</v>
      </c>
      <c r="C203" s="4">
        <v>0</v>
      </c>
      <c r="D203" s="4">
        <v>0</v>
      </c>
      <c r="E203" s="4">
        <v>0</v>
      </c>
      <c r="F203" s="4">
        <v>0</v>
      </c>
      <c r="G203" s="4">
        <v>0</v>
      </c>
      <c r="H203" s="4">
        <v>0</v>
      </c>
      <c r="I203" s="4">
        <v>0</v>
      </c>
      <c r="J203" s="4">
        <v>0</v>
      </c>
      <c r="K203" s="4">
        <v>120</v>
      </c>
      <c r="N203" s="4" t="s">
        <v>118</v>
      </c>
    </row>
    <row r="204" spans="2:14" x14ac:dyDescent="0.3">
      <c r="B204" s="4">
        <v>3218</v>
      </c>
      <c r="C204" s="4">
        <v>0</v>
      </c>
      <c r="D204" s="4">
        <v>0</v>
      </c>
      <c r="E204" s="4">
        <v>0</v>
      </c>
      <c r="F204" s="4">
        <v>0</v>
      </c>
      <c r="G204" s="4">
        <v>0</v>
      </c>
      <c r="H204" s="4">
        <v>0</v>
      </c>
      <c r="I204" s="4">
        <v>0</v>
      </c>
      <c r="J204" s="4">
        <v>0</v>
      </c>
      <c r="K204" s="4">
        <v>120</v>
      </c>
      <c r="N204" s="4" t="s">
        <v>125</v>
      </c>
    </row>
    <row r="205" spans="2:14" x14ac:dyDescent="0.3">
      <c r="B205" s="4">
        <v>3218</v>
      </c>
      <c r="C205" s="4">
        <v>0</v>
      </c>
      <c r="D205" s="4">
        <v>0</v>
      </c>
      <c r="E205" s="4">
        <v>3</v>
      </c>
      <c r="F205" s="4">
        <v>0</v>
      </c>
      <c r="G205" s="4">
        <v>0</v>
      </c>
      <c r="H205" s="4">
        <v>0</v>
      </c>
      <c r="I205" s="4">
        <v>0</v>
      </c>
      <c r="J205" s="4">
        <v>0</v>
      </c>
      <c r="K205" s="4">
        <v>120</v>
      </c>
    </row>
    <row r="206" spans="2:14" x14ac:dyDescent="0.3">
      <c r="B206" s="4">
        <v>3218</v>
      </c>
      <c r="C206" s="4">
        <v>0</v>
      </c>
      <c r="D206" s="4">
        <v>0</v>
      </c>
      <c r="E206" s="4">
        <v>3</v>
      </c>
      <c r="F206" s="4">
        <v>0</v>
      </c>
      <c r="G206" s="4">
        <v>1</v>
      </c>
      <c r="H206" s="4">
        <v>1</v>
      </c>
      <c r="I206" s="4">
        <v>1</v>
      </c>
      <c r="J206" s="4">
        <v>0</v>
      </c>
      <c r="K206" s="4">
        <v>2</v>
      </c>
    </row>
    <row r="207" spans="2:14" x14ac:dyDescent="0.3">
      <c r="B207" s="4">
        <v>3218</v>
      </c>
      <c r="C207" s="4">
        <v>0</v>
      </c>
      <c r="D207" s="4">
        <v>0</v>
      </c>
      <c r="E207" s="4">
        <v>2</v>
      </c>
      <c r="F207" s="4">
        <v>0</v>
      </c>
      <c r="G207" s="4">
        <v>1</v>
      </c>
      <c r="H207" s="4">
        <v>1</v>
      </c>
      <c r="I207" s="4">
        <v>1</v>
      </c>
      <c r="J207" s="4">
        <v>0</v>
      </c>
      <c r="K207" s="4">
        <v>2</v>
      </c>
    </row>
    <row r="208" spans="2:14" x14ac:dyDescent="0.3">
      <c r="B208" s="4">
        <v>3218</v>
      </c>
      <c r="G208" s="4"/>
      <c r="H208" s="4"/>
    </row>
    <row r="209" spans="1:14" x14ac:dyDescent="0.3">
      <c r="B209" s="4">
        <v>3218</v>
      </c>
      <c r="G209" s="4"/>
      <c r="H209" s="4"/>
    </row>
    <row r="210" spans="1:14" x14ac:dyDescent="0.3">
      <c r="B210" s="4">
        <v>3218</v>
      </c>
      <c r="C210" s="4">
        <v>0</v>
      </c>
      <c r="D210" s="4">
        <v>0</v>
      </c>
      <c r="E210" s="4">
        <v>0</v>
      </c>
      <c r="F210" s="4">
        <v>0</v>
      </c>
      <c r="G210" s="4">
        <v>1</v>
      </c>
      <c r="H210" s="4">
        <v>1</v>
      </c>
      <c r="I210" s="4">
        <v>1</v>
      </c>
      <c r="J210" s="4">
        <v>0</v>
      </c>
      <c r="K210" s="4">
        <v>2</v>
      </c>
      <c r="M210" s="4" t="s">
        <v>172</v>
      </c>
    </row>
    <row r="211" spans="1:14" x14ac:dyDescent="0.3">
      <c r="B211" s="4">
        <v>3218</v>
      </c>
      <c r="G211" s="4"/>
      <c r="H211" s="4"/>
    </row>
    <row r="212" spans="1:14" x14ac:dyDescent="0.3">
      <c r="B212" s="4">
        <v>3237</v>
      </c>
      <c r="C212" s="4">
        <v>0</v>
      </c>
      <c r="D212" s="4">
        <v>0</v>
      </c>
      <c r="E212" s="4">
        <v>0</v>
      </c>
      <c r="F212" s="4">
        <v>0</v>
      </c>
      <c r="G212" s="4">
        <v>0</v>
      </c>
      <c r="H212" s="4">
        <v>0</v>
      </c>
      <c r="I212" s="4">
        <v>0</v>
      </c>
      <c r="J212" s="4">
        <v>0</v>
      </c>
      <c r="K212" s="4">
        <v>120</v>
      </c>
      <c r="N212" s="4" t="s">
        <v>75</v>
      </c>
    </row>
    <row r="213" spans="1:14" x14ac:dyDescent="0.3">
      <c r="B213" s="4">
        <v>3237</v>
      </c>
      <c r="C213" s="4">
        <v>0</v>
      </c>
      <c r="D213" s="4">
        <v>0</v>
      </c>
      <c r="E213" s="4">
        <v>0</v>
      </c>
      <c r="F213" s="4">
        <v>0</v>
      </c>
      <c r="G213" s="4">
        <v>0</v>
      </c>
      <c r="H213" s="4">
        <v>0</v>
      </c>
      <c r="I213" s="4">
        <v>0</v>
      </c>
      <c r="J213" s="4">
        <v>0</v>
      </c>
      <c r="K213" s="24">
        <v>120</v>
      </c>
    </row>
    <row r="214" spans="1:14" x14ac:dyDescent="0.3">
      <c r="B214" s="4">
        <v>3237</v>
      </c>
      <c r="C214" s="4">
        <v>0</v>
      </c>
      <c r="D214" s="4">
        <v>0</v>
      </c>
      <c r="E214" s="4">
        <v>0</v>
      </c>
      <c r="F214" s="4">
        <v>0</v>
      </c>
      <c r="G214" s="4">
        <v>0</v>
      </c>
      <c r="H214" s="4">
        <v>0</v>
      </c>
      <c r="I214" s="4">
        <v>0</v>
      </c>
      <c r="J214" s="4">
        <v>0</v>
      </c>
      <c r="K214" s="4">
        <v>120</v>
      </c>
      <c r="N214" s="4" t="s">
        <v>102</v>
      </c>
    </row>
    <row r="215" spans="1:14" x14ac:dyDescent="0.3">
      <c r="A215" s="4">
        <v>20</v>
      </c>
      <c r="B215" s="4">
        <v>3237</v>
      </c>
      <c r="C215" s="4">
        <v>0</v>
      </c>
      <c r="D215" s="4">
        <v>0</v>
      </c>
      <c r="E215" s="4">
        <v>0</v>
      </c>
      <c r="F215" s="4">
        <v>0</v>
      </c>
      <c r="G215" s="4">
        <v>0</v>
      </c>
      <c r="H215" s="4">
        <v>0</v>
      </c>
      <c r="I215" s="4">
        <v>0</v>
      </c>
      <c r="J215" s="4">
        <v>0</v>
      </c>
      <c r="K215" s="4">
        <v>120</v>
      </c>
      <c r="N215" s="4" t="s">
        <v>73</v>
      </c>
    </row>
    <row r="216" spans="1:14" x14ac:dyDescent="0.3">
      <c r="B216" s="4">
        <v>3237</v>
      </c>
      <c r="C216" s="4">
        <v>0</v>
      </c>
      <c r="D216" s="4">
        <v>0</v>
      </c>
      <c r="E216" s="4">
        <v>0</v>
      </c>
      <c r="F216" s="4">
        <v>0</v>
      </c>
      <c r="G216" s="4">
        <v>0</v>
      </c>
      <c r="H216" s="4">
        <v>0</v>
      </c>
      <c r="I216" s="4">
        <v>0</v>
      </c>
      <c r="J216" s="4">
        <v>0</v>
      </c>
      <c r="K216" s="4">
        <v>120</v>
      </c>
      <c r="M216" s="4" t="s">
        <v>122</v>
      </c>
      <c r="N216" s="4" t="s">
        <v>123</v>
      </c>
    </row>
    <row r="217" spans="1:14" x14ac:dyDescent="0.3">
      <c r="B217" s="4">
        <v>3237</v>
      </c>
      <c r="C217" s="4">
        <v>0</v>
      </c>
      <c r="D217" s="4">
        <v>0</v>
      </c>
      <c r="E217" s="4">
        <v>0</v>
      </c>
      <c r="F217" s="4">
        <v>0</v>
      </c>
      <c r="G217" s="4">
        <v>0</v>
      </c>
      <c r="H217" s="4">
        <v>0</v>
      </c>
      <c r="I217" s="4">
        <v>0</v>
      </c>
      <c r="J217" s="4">
        <v>0</v>
      </c>
      <c r="K217" s="4">
        <v>120</v>
      </c>
    </row>
    <row r="218" spans="1:14" x14ac:dyDescent="0.3">
      <c r="B218" s="4">
        <v>3237</v>
      </c>
      <c r="C218" s="4">
        <v>0</v>
      </c>
      <c r="D218" s="4">
        <v>0</v>
      </c>
      <c r="E218" s="4">
        <v>0</v>
      </c>
      <c r="F218" s="4">
        <v>0</v>
      </c>
      <c r="G218" s="4">
        <v>1</v>
      </c>
      <c r="H218" s="4">
        <v>1</v>
      </c>
      <c r="I218" s="4">
        <v>1</v>
      </c>
      <c r="J218" s="4">
        <v>0</v>
      </c>
      <c r="K218" s="4">
        <v>2</v>
      </c>
    </row>
    <row r="219" spans="1:14" x14ac:dyDescent="0.3">
      <c r="A219" s="4">
        <v>49</v>
      </c>
      <c r="B219" s="4">
        <v>3237</v>
      </c>
      <c r="C219" s="4">
        <v>0</v>
      </c>
      <c r="D219" s="4">
        <v>0</v>
      </c>
      <c r="E219" s="4">
        <v>0</v>
      </c>
      <c r="F219" s="4">
        <v>0</v>
      </c>
      <c r="G219" s="4">
        <v>0</v>
      </c>
      <c r="H219" s="4">
        <v>0</v>
      </c>
      <c r="I219" s="4">
        <v>0</v>
      </c>
      <c r="J219" s="4">
        <v>0</v>
      </c>
      <c r="K219" s="4">
        <v>120</v>
      </c>
    </row>
    <row r="220" spans="1:14" x14ac:dyDescent="0.3">
      <c r="A220" s="4">
        <v>57</v>
      </c>
      <c r="B220" s="4">
        <v>3237</v>
      </c>
      <c r="G220" s="4"/>
      <c r="H220" s="4"/>
    </row>
    <row r="221" spans="1:14" x14ac:dyDescent="0.3">
      <c r="B221" s="4">
        <v>3237</v>
      </c>
      <c r="C221" s="4">
        <v>0</v>
      </c>
      <c r="D221" s="4">
        <v>0</v>
      </c>
      <c r="E221" s="4">
        <v>0</v>
      </c>
      <c r="F221" s="4">
        <v>0</v>
      </c>
      <c r="G221" s="4">
        <v>0</v>
      </c>
      <c r="H221" s="4">
        <v>0</v>
      </c>
      <c r="I221" s="4">
        <v>0</v>
      </c>
      <c r="J221" s="4">
        <v>0</v>
      </c>
      <c r="K221" s="4">
        <v>120</v>
      </c>
    </row>
    <row r="222" spans="1:14" x14ac:dyDescent="0.3">
      <c r="B222" s="4">
        <v>3237</v>
      </c>
      <c r="C222" s="4">
        <v>0</v>
      </c>
      <c r="D222" s="4">
        <v>0</v>
      </c>
      <c r="E222" s="4">
        <v>0</v>
      </c>
      <c r="F222" s="4">
        <v>0</v>
      </c>
      <c r="G222" s="4">
        <v>1</v>
      </c>
      <c r="H222" s="4">
        <v>1</v>
      </c>
      <c r="I222" s="4">
        <v>1</v>
      </c>
      <c r="J222" s="4">
        <v>0</v>
      </c>
      <c r="K222" s="4">
        <v>2</v>
      </c>
    </row>
    <row r="223" spans="1:14" x14ac:dyDescent="0.3">
      <c r="B223" s="4">
        <v>3237</v>
      </c>
      <c r="C223" s="4">
        <v>0</v>
      </c>
      <c r="D223" s="4">
        <v>0</v>
      </c>
      <c r="E223" s="4">
        <v>0</v>
      </c>
      <c r="F223" s="4">
        <v>0</v>
      </c>
      <c r="G223" s="4">
        <v>0</v>
      </c>
      <c r="H223" s="4">
        <v>0</v>
      </c>
      <c r="I223" s="4">
        <v>0</v>
      </c>
      <c r="J223" s="4">
        <v>0</v>
      </c>
      <c r="K223" s="4">
        <v>120</v>
      </c>
    </row>
    <row r="224" spans="1:14" x14ac:dyDescent="0.3">
      <c r="B224" s="4">
        <v>3393</v>
      </c>
      <c r="C224" s="4">
        <v>0</v>
      </c>
      <c r="D224" s="4">
        <v>0</v>
      </c>
      <c r="E224" s="4">
        <v>0</v>
      </c>
      <c r="F224" s="4">
        <v>0</v>
      </c>
      <c r="G224" s="4">
        <v>1</v>
      </c>
      <c r="H224" s="4">
        <v>1</v>
      </c>
      <c r="I224" s="4">
        <v>1</v>
      </c>
      <c r="J224" s="4">
        <v>0</v>
      </c>
      <c r="K224" s="4">
        <v>1</v>
      </c>
    </row>
    <row r="225" spans="1:14" x14ac:dyDescent="0.3">
      <c r="B225" s="4">
        <v>3393</v>
      </c>
      <c r="C225" s="4">
        <v>0</v>
      </c>
      <c r="D225" s="4">
        <v>1</v>
      </c>
      <c r="E225" s="4">
        <v>0</v>
      </c>
      <c r="F225" s="4">
        <v>0</v>
      </c>
      <c r="G225" s="4">
        <v>1</v>
      </c>
      <c r="H225" s="4">
        <v>1</v>
      </c>
      <c r="I225" s="4">
        <v>1</v>
      </c>
      <c r="J225" s="4">
        <v>0</v>
      </c>
      <c r="K225" s="4">
        <v>2</v>
      </c>
    </row>
    <row r="226" spans="1:14" x14ac:dyDescent="0.3">
      <c r="A226" s="4">
        <v>14</v>
      </c>
      <c r="B226" s="4">
        <v>3393</v>
      </c>
      <c r="C226" s="4">
        <v>0</v>
      </c>
      <c r="D226" s="4">
        <v>0</v>
      </c>
      <c r="E226" s="4">
        <v>0</v>
      </c>
      <c r="F226" s="4">
        <v>0</v>
      </c>
      <c r="G226" s="4">
        <v>0</v>
      </c>
      <c r="H226" s="4">
        <v>0</v>
      </c>
      <c r="I226" s="4">
        <v>0</v>
      </c>
      <c r="J226" s="4">
        <v>0</v>
      </c>
      <c r="K226" s="4">
        <v>120</v>
      </c>
    </row>
    <row r="227" spans="1:14" x14ac:dyDescent="0.3">
      <c r="B227" s="4">
        <v>3393</v>
      </c>
      <c r="C227" s="4">
        <v>0</v>
      </c>
      <c r="D227" s="4">
        <v>0</v>
      </c>
      <c r="E227" s="4">
        <v>0</v>
      </c>
      <c r="F227" s="4">
        <v>0</v>
      </c>
      <c r="G227" s="4">
        <v>0</v>
      </c>
      <c r="H227" s="4">
        <v>0</v>
      </c>
      <c r="I227" s="4">
        <v>0</v>
      </c>
      <c r="J227" s="4">
        <v>0</v>
      </c>
      <c r="K227" s="4">
        <v>120</v>
      </c>
    </row>
    <row r="228" spans="1:14" x14ac:dyDescent="0.3">
      <c r="B228" s="4">
        <v>3393</v>
      </c>
      <c r="C228" s="4">
        <v>0</v>
      </c>
      <c r="D228" s="4">
        <v>0</v>
      </c>
      <c r="E228" s="4">
        <v>0</v>
      </c>
      <c r="F228" s="4">
        <v>0</v>
      </c>
      <c r="G228" s="4">
        <v>1</v>
      </c>
      <c r="H228" s="4">
        <v>1</v>
      </c>
      <c r="I228" s="4">
        <v>1</v>
      </c>
      <c r="J228" s="4">
        <v>0</v>
      </c>
      <c r="K228" s="4">
        <v>2</v>
      </c>
    </row>
    <row r="229" spans="1:14" x14ac:dyDescent="0.3">
      <c r="B229" s="4">
        <v>3393</v>
      </c>
      <c r="C229" s="4">
        <v>0</v>
      </c>
      <c r="D229" s="4">
        <v>0</v>
      </c>
      <c r="E229" s="4">
        <v>0</v>
      </c>
      <c r="F229" s="4">
        <v>0</v>
      </c>
      <c r="G229" s="4">
        <v>0</v>
      </c>
      <c r="H229" s="4">
        <v>0</v>
      </c>
      <c r="I229" s="4">
        <v>0</v>
      </c>
      <c r="J229" s="4">
        <v>0</v>
      </c>
      <c r="K229" s="4">
        <v>120</v>
      </c>
      <c r="N229" s="4" t="s">
        <v>136</v>
      </c>
    </row>
    <row r="230" spans="1:14" x14ac:dyDescent="0.3">
      <c r="B230" s="4">
        <v>3393</v>
      </c>
      <c r="C230" s="4">
        <v>0</v>
      </c>
      <c r="D230" s="4">
        <v>0</v>
      </c>
      <c r="E230" s="4">
        <v>0</v>
      </c>
      <c r="F230" s="4">
        <v>0</v>
      </c>
      <c r="G230" s="4">
        <v>0</v>
      </c>
      <c r="H230" s="4">
        <v>0</v>
      </c>
      <c r="I230" s="4">
        <v>0</v>
      </c>
      <c r="J230" s="4">
        <v>0</v>
      </c>
      <c r="K230" s="4">
        <v>120</v>
      </c>
      <c r="N230" s="4" t="s">
        <v>147</v>
      </c>
    </row>
    <row r="231" spans="1:14" x14ac:dyDescent="0.3">
      <c r="A231" s="4">
        <v>50</v>
      </c>
      <c r="B231" s="4">
        <v>3393</v>
      </c>
      <c r="C231" s="4">
        <v>0</v>
      </c>
      <c r="D231" s="4">
        <v>0</v>
      </c>
      <c r="E231" s="4">
        <v>0</v>
      </c>
      <c r="F231" s="4">
        <v>0</v>
      </c>
      <c r="G231" s="4">
        <v>0</v>
      </c>
      <c r="H231" s="4">
        <v>0</v>
      </c>
      <c r="I231" s="4">
        <v>0</v>
      </c>
      <c r="J231" s="4">
        <v>0</v>
      </c>
      <c r="K231" s="4">
        <v>120</v>
      </c>
    </row>
    <row r="232" spans="1:14" x14ac:dyDescent="0.3">
      <c r="B232" s="4">
        <v>3393</v>
      </c>
      <c r="G232" s="4"/>
      <c r="H232" s="4"/>
    </row>
    <row r="233" spans="1:14" x14ac:dyDescent="0.3">
      <c r="B233" s="4">
        <v>3393</v>
      </c>
      <c r="G233" s="4"/>
      <c r="H233" s="4"/>
    </row>
    <row r="234" spans="1:14" x14ac:dyDescent="0.3">
      <c r="B234" s="4">
        <v>3393</v>
      </c>
      <c r="C234" s="4">
        <v>2</v>
      </c>
      <c r="D234" s="4">
        <v>1</v>
      </c>
      <c r="E234" s="4">
        <v>0</v>
      </c>
      <c r="F234" s="4">
        <v>0</v>
      </c>
      <c r="G234" s="4">
        <v>1</v>
      </c>
      <c r="H234" s="4">
        <v>1</v>
      </c>
      <c r="I234" s="4">
        <v>1</v>
      </c>
      <c r="J234" s="4">
        <v>0</v>
      </c>
      <c r="K234" s="4">
        <v>2</v>
      </c>
    </row>
    <row r="235" spans="1:14" x14ac:dyDescent="0.3">
      <c r="A235" s="4">
        <v>73</v>
      </c>
      <c r="B235" s="4">
        <v>3393</v>
      </c>
      <c r="C235" s="4">
        <v>0</v>
      </c>
      <c r="D235" s="4">
        <v>1</v>
      </c>
      <c r="E235" s="4">
        <v>0</v>
      </c>
      <c r="F235" s="4">
        <v>0</v>
      </c>
      <c r="G235" s="4">
        <v>1</v>
      </c>
      <c r="H235" s="4">
        <v>1</v>
      </c>
      <c r="I235" s="4">
        <v>1</v>
      </c>
      <c r="J235" s="4">
        <v>0</v>
      </c>
      <c r="K235" s="4">
        <v>9</v>
      </c>
      <c r="L235" s="4" t="s">
        <v>86</v>
      </c>
    </row>
    <row r="236" spans="1:14" x14ac:dyDescent="0.3">
      <c r="B236" s="4">
        <v>3574</v>
      </c>
      <c r="C236" s="4">
        <v>2</v>
      </c>
      <c r="D236" s="4">
        <v>0</v>
      </c>
      <c r="E236" s="4">
        <v>0</v>
      </c>
      <c r="F236" s="4">
        <v>0</v>
      </c>
      <c r="G236" s="4">
        <v>1</v>
      </c>
      <c r="H236" s="4">
        <v>1</v>
      </c>
      <c r="I236" s="4">
        <v>1</v>
      </c>
      <c r="J236" s="4">
        <v>0</v>
      </c>
      <c r="K236" s="4">
        <v>1</v>
      </c>
    </row>
    <row r="237" spans="1:14" x14ac:dyDescent="0.3">
      <c r="B237" s="4">
        <v>3574</v>
      </c>
      <c r="C237" s="4">
        <v>1</v>
      </c>
      <c r="D237" s="4">
        <v>0</v>
      </c>
      <c r="E237" s="4">
        <v>0</v>
      </c>
      <c r="F237" s="4">
        <v>0</v>
      </c>
      <c r="G237" s="4">
        <v>1</v>
      </c>
      <c r="H237" s="4">
        <v>1</v>
      </c>
      <c r="I237" s="4">
        <v>1</v>
      </c>
      <c r="J237" s="4">
        <v>0</v>
      </c>
      <c r="K237" s="4">
        <v>2</v>
      </c>
    </row>
    <row r="238" spans="1:14" x14ac:dyDescent="0.3">
      <c r="A238" s="4">
        <v>19</v>
      </c>
      <c r="B238" s="4">
        <v>3574</v>
      </c>
      <c r="C238" s="4">
        <v>2</v>
      </c>
      <c r="D238" s="4">
        <v>0</v>
      </c>
      <c r="E238" s="4">
        <v>0</v>
      </c>
      <c r="F238" s="4">
        <v>0</v>
      </c>
      <c r="G238" s="4">
        <v>1</v>
      </c>
      <c r="H238" s="4">
        <v>1</v>
      </c>
      <c r="I238" s="4">
        <v>1</v>
      </c>
      <c r="J238" s="4">
        <v>0</v>
      </c>
      <c r="K238" s="4">
        <v>2</v>
      </c>
      <c r="N238" s="4" t="s">
        <v>110</v>
      </c>
    </row>
    <row r="239" spans="1:14" x14ac:dyDescent="0.3">
      <c r="B239" s="4">
        <v>3574</v>
      </c>
      <c r="C239" s="4">
        <v>2</v>
      </c>
      <c r="D239" s="4">
        <v>0</v>
      </c>
      <c r="E239" s="4">
        <v>0</v>
      </c>
      <c r="F239" s="4">
        <v>0</v>
      </c>
      <c r="G239" s="4">
        <v>0</v>
      </c>
      <c r="H239" s="4">
        <v>1</v>
      </c>
      <c r="I239" s="4">
        <v>0</v>
      </c>
      <c r="J239" s="4">
        <v>0</v>
      </c>
      <c r="K239" s="4">
        <v>120</v>
      </c>
    </row>
    <row r="240" spans="1:14" x14ac:dyDescent="0.3">
      <c r="B240" s="4">
        <v>3574</v>
      </c>
      <c r="C240" s="4">
        <v>3</v>
      </c>
      <c r="D240" s="4">
        <v>0</v>
      </c>
      <c r="E240" s="4">
        <v>0</v>
      </c>
      <c r="F240" s="4">
        <v>0</v>
      </c>
      <c r="G240" s="4">
        <v>1</v>
      </c>
      <c r="H240" s="4">
        <v>1</v>
      </c>
      <c r="I240" s="4">
        <v>1</v>
      </c>
      <c r="J240" s="4">
        <v>0</v>
      </c>
      <c r="K240" s="4">
        <v>2</v>
      </c>
    </row>
    <row r="241" spans="1:14" x14ac:dyDescent="0.3">
      <c r="B241" s="4">
        <v>3574</v>
      </c>
      <c r="C241" s="4">
        <v>1</v>
      </c>
      <c r="D241" s="4">
        <v>2</v>
      </c>
      <c r="E241" s="4">
        <v>1</v>
      </c>
      <c r="F241" s="4">
        <v>1</v>
      </c>
      <c r="G241" s="4">
        <v>1</v>
      </c>
      <c r="H241" s="4">
        <v>0</v>
      </c>
      <c r="I241" s="4">
        <v>0</v>
      </c>
      <c r="J241" s="4">
        <v>0</v>
      </c>
      <c r="K241" s="4">
        <v>120</v>
      </c>
    </row>
    <row r="242" spans="1:14" x14ac:dyDescent="0.3">
      <c r="B242" s="4">
        <v>3574</v>
      </c>
      <c r="C242" s="4">
        <v>3</v>
      </c>
      <c r="D242" s="4">
        <v>0</v>
      </c>
      <c r="E242" s="4">
        <v>0</v>
      </c>
      <c r="F242" s="4">
        <v>0</v>
      </c>
      <c r="G242" s="4">
        <v>3</v>
      </c>
      <c r="H242" s="4">
        <v>1</v>
      </c>
      <c r="I242" s="4">
        <v>1</v>
      </c>
      <c r="J242" s="4">
        <v>0</v>
      </c>
      <c r="K242" s="4">
        <v>7</v>
      </c>
    </row>
    <row r="243" spans="1:14" x14ac:dyDescent="0.3">
      <c r="B243" s="4">
        <v>3574</v>
      </c>
      <c r="C243" s="4">
        <v>2</v>
      </c>
      <c r="D243" s="4">
        <v>0</v>
      </c>
      <c r="E243" s="4">
        <v>0</v>
      </c>
      <c r="F243" s="4">
        <v>0</v>
      </c>
      <c r="G243" s="4">
        <v>1</v>
      </c>
      <c r="H243" s="4">
        <v>1</v>
      </c>
      <c r="I243" s="4">
        <v>1</v>
      </c>
      <c r="J243" s="4">
        <v>0</v>
      </c>
      <c r="K243" s="4">
        <v>9</v>
      </c>
      <c r="N243" s="4" t="s">
        <v>150</v>
      </c>
    </row>
    <row r="244" spans="1:14" x14ac:dyDescent="0.3">
      <c r="B244" s="4">
        <v>3574</v>
      </c>
      <c r="G244" s="4"/>
      <c r="H244" s="4"/>
    </row>
    <row r="245" spans="1:14" x14ac:dyDescent="0.3">
      <c r="B245" s="4">
        <v>3574</v>
      </c>
      <c r="C245" s="4">
        <v>4</v>
      </c>
      <c r="D245" s="4">
        <v>0</v>
      </c>
      <c r="E245" s="4">
        <v>0</v>
      </c>
      <c r="F245" s="4">
        <v>0</v>
      </c>
      <c r="G245" s="4">
        <v>3</v>
      </c>
      <c r="H245" s="4">
        <v>1</v>
      </c>
      <c r="I245" s="4">
        <v>1</v>
      </c>
      <c r="J245" s="4">
        <v>0</v>
      </c>
      <c r="K245" s="4">
        <v>18</v>
      </c>
      <c r="N245" s="4" t="s">
        <v>164</v>
      </c>
    </row>
    <row r="246" spans="1:14" x14ac:dyDescent="0.3">
      <c r="B246" s="4">
        <v>3574</v>
      </c>
      <c r="C246" s="4">
        <v>5</v>
      </c>
      <c r="D246" s="4">
        <v>0</v>
      </c>
      <c r="E246" s="4">
        <v>0</v>
      </c>
      <c r="F246" s="4">
        <v>0</v>
      </c>
      <c r="G246" s="4">
        <v>3</v>
      </c>
      <c r="H246" s="4">
        <v>1</v>
      </c>
      <c r="I246" s="4">
        <v>1</v>
      </c>
      <c r="J246" s="4">
        <v>0</v>
      </c>
      <c r="K246" s="4">
        <v>10</v>
      </c>
    </row>
    <row r="247" spans="1:14" x14ac:dyDescent="0.3">
      <c r="B247" s="4">
        <v>3574</v>
      </c>
      <c r="G247" s="4"/>
      <c r="H247" s="4"/>
    </row>
    <row r="248" spans="1:14" x14ac:dyDescent="0.3">
      <c r="B248" s="4">
        <v>3588</v>
      </c>
      <c r="C248" s="4">
        <v>0</v>
      </c>
      <c r="D248" s="4">
        <v>1</v>
      </c>
      <c r="E248" s="4">
        <v>1</v>
      </c>
      <c r="F248" s="4">
        <v>0</v>
      </c>
      <c r="G248" s="4">
        <v>1</v>
      </c>
      <c r="H248" s="4">
        <v>1</v>
      </c>
      <c r="I248" s="4">
        <v>1</v>
      </c>
      <c r="J248" s="4">
        <v>0</v>
      </c>
      <c r="K248" s="4">
        <v>1</v>
      </c>
    </row>
    <row r="249" spans="1:14" x14ac:dyDescent="0.3">
      <c r="B249" s="4">
        <v>3588</v>
      </c>
      <c r="C249" s="4">
        <v>0</v>
      </c>
      <c r="D249" s="4">
        <v>2</v>
      </c>
      <c r="E249" s="4">
        <v>2</v>
      </c>
      <c r="F249" s="4">
        <v>0</v>
      </c>
      <c r="G249" s="4">
        <v>1</v>
      </c>
      <c r="H249" s="4">
        <v>1</v>
      </c>
      <c r="I249" s="4">
        <v>1</v>
      </c>
      <c r="K249" s="4">
        <v>5</v>
      </c>
    </row>
    <row r="250" spans="1:14" x14ac:dyDescent="0.3">
      <c r="B250" s="4">
        <v>3588</v>
      </c>
      <c r="C250" s="4">
        <v>0</v>
      </c>
      <c r="D250" s="4">
        <v>2</v>
      </c>
      <c r="E250" s="4">
        <v>0</v>
      </c>
      <c r="F250" s="4">
        <v>0</v>
      </c>
      <c r="G250" s="4">
        <v>1</v>
      </c>
      <c r="H250" s="4">
        <v>1</v>
      </c>
      <c r="I250" s="4">
        <v>1</v>
      </c>
      <c r="J250" s="4">
        <v>0</v>
      </c>
      <c r="K250" s="4">
        <v>2</v>
      </c>
    </row>
    <row r="251" spans="1:14" x14ac:dyDescent="0.3">
      <c r="B251" s="4">
        <v>3588</v>
      </c>
      <c r="C251" s="4">
        <v>1</v>
      </c>
      <c r="D251" s="4">
        <v>0</v>
      </c>
      <c r="E251" s="4">
        <v>0</v>
      </c>
      <c r="F251" s="4">
        <v>0</v>
      </c>
      <c r="G251" s="4">
        <v>0</v>
      </c>
      <c r="H251" s="4">
        <v>0</v>
      </c>
      <c r="I251" s="4">
        <v>0</v>
      </c>
      <c r="J251" s="4">
        <v>0</v>
      </c>
      <c r="K251" s="4">
        <v>120</v>
      </c>
    </row>
    <row r="252" spans="1:14" x14ac:dyDescent="0.3">
      <c r="A252" s="4">
        <v>31</v>
      </c>
      <c r="B252" s="4">
        <v>3588</v>
      </c>
      <c r="C252" s="4">
        <v>2</v>
      </c>
      <c r="D252" s="4">
        <v>2</v>
      </c>
      <c r="E252" s="4">
        <v>0</v>
      </c>
      <c r="F252" s="4">
        <v>0</v>
      </c>
      <c r="G252" s="4">
        <v>1</v>
      </c>
      <c r="H252" s="4">
        <v>1</v>
      </c>
      <c r="I252" s="4">
        <v>1</v>
      </c>
      <c r="J252" s="4">
        <v>0</v>
      </c>
      <c r="K252" s="4">
        <v>2</v>
      </c>
    </row>
    <row r="253" spans="1:14" x14ac:dyDescent="0.3">
      <c r="B253" s="4">
        <v>3588</v>
      </c>
      <c r="C253" s="4">
        <v>0</v>
      </c>
      <c r="D253" s="4">
        <v>0</v>
      </c>
      <c r="E253" s="4">
        <v>3</v>
      </c>
      <c r="F253" s="4">
        <v>0</v>
      </c>
      <c r="G253" s="4">
        <v>1</v>
      </c>
      <c r="H253" s="4">
        <v>1</v>
      </c>
      <c r="I253" s="4">
        <v>1</v>
      </c>
      <c r="J253" s="4">
        <v>0</v>
      </c>
      <c r="K253" s="4">
        <v>2</v>
      </c>
    </row>
    <row r="254" spans="1:14" x14ac:dyDescent="0.3">
      <c r="B254" s="4">
        <v>3588</v>
      </c>
      <c r="C254" s="4">
        <v>3</v>
      </c>
      <c r="D254" s="4">
        <v>0</v>
      </c>
      <c r="E254" s="4">
        <v>0</v>
      </c>
      <c r="F254" s="4">
        <v>0</v>
      </c>
      <c r="G254" s="4">
        <v>1</v>
      </c>
      <c r="H254" s="4">
        <v>1</v>
      </c>
      <c r="I254" s="4">
        <v>1</v>
      </c>
      <c r="J254" s="4">
        <v>0</v>
      </c>
      <c r="K254" s="4">
        <v>2</v>
      </c>
    </row>
    <row r="255" spans="1:14" x14ac:dyDescent="0.3">
      <c r="A255" s="4">
        <v>47</v>
      </c>
      <c r="B255" s="4">
        <v>3588</v>
      </c>
      <c r="C255" s="4">
        <v>2</v>
      </c>
      <c r="D255" s="4">
        <v>2</v>
      </c>
      <c r="E255" s="4">
        <v>0</v>
      </c>
      <c r="F255" s="4">
        <v>1</v>
      </c>
      <c r="G255" s="4">
        <v>1</v>
      </c>
      <c r="H255" s="4">
        <v>1</v>
      </c>
      <c r="I255" s="4">
        <v>1</v>
      </c>
      <c r="J255" s="4">
        <v>0</v>
      </c>
      <c r="K255" s="4">
        <v>2</v>
      </c>
    </row>
    <row r="256" spans="1:14" x14ac:dyDescent="0.3">
      <c r="B256" s="4">
        <v>3588</v>
      </c>
      <c r="G256" s="4"/>
      <c r="H256" s="4"/>
    </row>
    <row r="257" spans="1:14" x14ac:dyDescent="0.3">
      <c r="B257" s="4">
        <v>3588</v>
      </c>
      <c r="C257" s="4">
        <v>0</v>
      </c>
      <c r="D257" s="4">
        <v>3</v>
      </c>
      <c r="E257" s="4">
        <v>4</v>
      </c>
      <c r="F257" s="4">
        <v>0</v>
      </c>
      <c r="G257" s="4">
        <v>0</v>
      </c>
      <c r="H257" s="4">
        <v>0</v>
      </c>
      <c r="I257" s="4">
        <v>0</v>
      </c>
      <c r="J257" s="4">
        <v>0</v>
      </c>
      <c r="K257" s="4">
        <v>120</v>
      </c>
    </row>
    <row r="258" spans="1:14" x14ac:dyDescent="0.3">
      <c r="B258" s="4">
        <v>3588</v>
      </c>
      <c r="C258" s="4">
        <v>0</v>
      </c>
      <c r="D258" s="4">
        <v>3</v>
      </c>
      <c r="E258" s="4">
        <v>0</v>
      </c>
      <c r="F258" s="4">
        <v>0</v>
      </c>
      <c r="G258" s="4">
        <v>1</v>
      </c>
      <c r="H258" s="4">
        <v>1</v>
      </c>
      <c r="I258" s="4">
        <v>1</v>
      </c>
      <c r="J258" s="4">
        <v>0</v>
      </c>
      <c r="K258" s="4">
        <v>2</v>
      </c>
    </row>
    <row r="259" spans="1:14" x14ac:dyDescent="0.3">
      <c r="B259" s="4">
        <v>3588</v>
      </c>
      <c r="G259" s="4"/>
      <c r="H259" s="4"/>
    </row>
    <row r="260" spans="1:14" x14ac:dyDescent="0.3">
      <c r="B260" s="4">
        <v>3588</v>
      </c>
      <c r="C260" s="4">
        <v>0</v>
      </c>
      <c r="D260" s="4">
        <v>1</v>
      </c>
      <c r="E260" s="4">
        <v>0</v>
      </c>
      <c r="F260" s="4">
        <v>0</v>
      </c>
      <c r="G260" s="4">
        <v>1</v>
      </c>
      <c r="H260" s="4">
        <v>1</v>
      </c>
      <c r="I260" s="4">
        <v>1</v>
      </c>
      <c r="J260" s="4">
        <v>0</v>
      </c>
      <c r="K260" s="4">
        <v>120</v>
      </c>
      <c r="N260" s="4" t="s">
        <v>63</v>
      </c>
    </row>
    <row r="261" spans="1:14" x14ac:dyDescent="0.3">
      <c r="B261" s="4">
        <v>3588</v>
      </c>
      <c r="C261" s="4">
        <v>1</v>
      </c>
      <c r="D261" s="4">
        <v>0</v>
      </c>
      <c r="E261" s="4">
        <v>1</v>
      </c>
      <c r="F261" s="4">
        <v>1</v>
      </c>
      <c r="G261" s="4">
        <v>0</v>
      </c>
      <c r="H261" s="4">
        <v>0</v>
      </c>
      <c r="I261" s="4">
        <v>0</v>
      </c>
      <c r="J261" s="4">
        <v>0</v>
      </c>
      <c r="K261" s="4">
        <v>120</v>
      </c>
      <c r="L261" s="4" t="s">
        <v>67</v>
      </c>
      <c r="M261" s="4" t="s">
        <v>66</v>
      </c>
    </row>
    <row r="262" spans="1:14" x14ac:dyDescent="0.3">
      <c r="B262" s="4">
        <v>3681</v>
      </c>
      <c r="C262" s="4">
        <v>0</v>
      </c>
      <c r="D262" s="4">
        <v>0</v>
      </c>
      <c r="E262" s="4">
        <v>0</v>
      </c>
      <c r="F262" s="4">
        <v>0</v>
      </c>
      <c r="G262" s="4">
        <v>0</v>
      </c>
      <c r="H262" s="4">
        <v>0</v>
      </c>
      <c r="I262" s="4">
        <v>0</v>
      </c>
      <c r="J262" s="4">
        <v>0</v>
      </c>
      <c r="K262" s="4">
        <v>120</v>
      </c>
      <c r="N262" s="4" t="s">
        <v>75</v>
      </c>
    </row>
    <row r="263" spans="1:14" x14ac:dyDescent="0.3">
      <c r="B263" s="4">
        <v>3681</v>
      </c>
      <c r="C263" s="4">
        <v>0</v>
      </c>
      <c r="D263" s="4">
        <v>1</v>
      </c>
      <c r="E263" s="4">
        <v>0</v>
      </c>
      <c r="F263" s="4">
        <v>0</v>
      </c>
      <c r="G263" s="4">
        <v>0</v>
      </c>
      <c r="H263" s="4">
        <v>0</v>
      </c>
      <c r="I263" s="4">
        <v>0</v>
      </c>
      <c r="J263" s="4">
        <v>0</v>
      </c>
      <c r="K263" s="4">
        <v>120</v>
      </c>
      <c r="L263" s="4" t="s">
        <v>86</v>
      </c>
    </row>
    <row r="264" spans="1:14" x14ac:dyDescent="0.3">
      <c r="B264" s="4">
        <v>3681</v>
      </c>
      <c r="C264" s="4">
        <v>0</v>
      </c>
      <c r="D264" s="4">
        <v>2</v>
      </c>
      <c r="E264" s="4">
        <v>0</v>
      </c>
      <c r="F264" s="4">
        <v>0</v>
      </c>
      <c r="G264" s="4">
        <v>0</v>
      </c>
      <c r="H264" s="4">
        <v>0</v>
      </c>
      <c r="I264" s="4">
        <v>0</v>
      </c>
      <c r="J264" s="4">
        <v>0</v>
      </c>
      <c r="K264" s="4">
        <v>120</v>
      </c>
    </row>
    <row r="265" spans="1:14" x14ac:dyDescent="0.3">
      <c r="B265" s="4">
        <v>3681</v>
      </c>
      <c r="C265" s="4">
        <v>0</v>
      </c>
      <c r="D265" s="4">
        <v>0</v>
      </c>
      <c r="E265" s="4">
        <v>0</v>
      </c>
      <c r="F265" s="4">
        <v>0</v>
      </c>
      <c r="G265" s="4">
        <v>0</v>
      </c>
      <c r="H265" s="4">
        <v>0</v>
      </c>
      <c r="I265" s="4">
        <v>0</v>
      </c>
      <c r="J265" s="4">
        <v>0</v>
      </c>
      <c r="K265" s="4">
        <v>120</v>
      </c>
    </row>
    <row r="266" spans="1:14" x14ac:dyDescent="0.3">
      <c r="B266" s="4">
        <v>3681</v>
      </c>
      <c r="C266" s="4">
        <v>0</v>
      </c>
      <c r="D266" s="4">
        <v>3</v>
      </c>
      <c r="E266" s="4">
        <v>0</v>
      </c>
      <c r="F266" s="4">
        <v>0</v>
      </c>
      <c r="G266" s="4">
        <v>1</v>
      </c>
      <c r="H266" s="4">
        <v>1</v>
      </c>
      <c r="I266" s="4">
        <v>1</v>
      </c>
      <c r="J266" s="4">
        <v>0</v>
      </c>
      <c r="K266" s="4">
        <v>2</v>
      </c>
    </row>
    <row r="267" spans="1:14" x14ac:dyDescent="0.3">
      <c r="B267" s="4">
        <v>3681</v>
      </c>
      <c r="C267" s="4">
        <v>0</v>
      </c>
      <c r="D267" s="4">
        <v>4</v>
      </c>
      <c r="E267" s="4">
        <v>0</v>
      </c>
      <c r="F267" s="4">
        <v>1</v>
      </c>
      <c r="G267" s="4">
        <v>1</v>
      </c>
      <c r="H267" s="4">
        <v>0</v>
      </c>
      <c r="I267" s="4">
        <v>0</v>
      </c>
      <c r="J267" s="4">
        <v>0</v>
      </c>
      <c r="K267" s="4">
        <v>120</v>
      </c>
    </row>
    <row r="268" spans="1:14" x14ac:dyDescent="0.3">
      <c r="A268" s="4">
        <v>39</v>
      </c>
      <c r="B268" s="4">
        <v>3681</v>
      </c>
      <c r="C268" s="4">
        <v>0</v>
      </c>
      <c r="D268" s="4">
        <v>0</v>
      </c>
      <c r="E268" s="4">
        <v>0</v>
      </c>
      <c r="F268" s="4">
        <v>0</v>
      </c>
      <c r="G268" s="4">
        <v>1</v>
      </c>
      <c r="H268" s="4">
        <v>1</v>
      </c>
      <c r="I268" s="4">
        <v>1</v>
      </c>
      <c r="J268" s="4">
        <v>0</v>
      </c>
      <c r="K268" s="4">
        <v>2</v>
      </c>
      <c r="N268" s="4" t="s">
        <v>139</v>
      </c>
    </row>
    <row r="269" spans="1:14" x14ac:dyDescent="0.3">
      <c r="B269" s="4">
        <v>3681</v>
      </c>
      <c r="C269" s="4">
        <v>1</v>
      </c>
      <c r="D269" s="4">
        <v>0</v>
      </c>
      <c r="E269" s="4">
        <v>0</v>
      </c>
      <c r="F269" s="4">
        <v>0</v>
      </c>
      <c r="G269" s="4">
        <v>1</v>
      </c>
      <c r="H269" s="4">
        <v>1</v>
      </c>
      <c r="I269" s="4">
        <v>1</v>
      </c>
      <c r="J269" s="4">
        <v>0</v>
      </c>
      <c r="K269" s="4">
        <v>2</v>
      </c>
    </row>
    <row r="270" spans="1:14" x14ac:dyDescent="0.3">
      <c r="B270" s="4">
        <v>3681</v>
      </c>
      <c r="G270" s="4"/>
      <c r="H270" s="4"/>
    </row>
    <row r="271" spans="1:14" x14ac:dyDescent="0.3">
      <c r="A271" s="4">
        <v>61</v>
      </c>
      <c r="B271" s="4">
        <v>3681</v>
      </c>
      <c r="C271" s="4">
        <v>1</v>
      </c>
      <c r="D271" s="4">
        <v>1</v>
      </c>
      <c r="E271" s="4">
        <v>0</v>
      </c>
      <c r="F271" s="4">
        <v>0</v>
      </c>
      <c r="G271" s="4">
        <v>0</v>
      </c>
      <c r="H271" s="4">
        <v>0</v>
      </c>
      <c r="I271" s="4">
        <v>0</v>
      </c>
      <c r="J271" s="4">
        <v>0</v>
      </c>
      <c r="K271" s="4">
        <v>120</v>
      </c>
    </row>
    <row r="272" spans="1:14" x14ac:dyDescent="0.3">
      <c r="B272" s="4">
        <v>3681</v>
      </c>
      <c r="C272" s="4">
        <v>0</v>
      </c>
      <c r="D272" s="4">
        <v>3</v>
      </c>
      <c r="E272" s="4">
        <v>0</v>
      </c>
      <c r="F272" s="4">
        <v>1</v>
      </c>
      <c r="G272" s="4">
        <v>0</v>
      </c>
      <c r="H272" s="4">
        <v>0</v>
      </c>
      <c r="I272" s="4">
        <v>0</v>
      </c>
      <c r="J272" s="4">
        <v>0</v>
      </c>
      <c r="K272" s="4">
        <v>120</v>
      </c>
    </row>
    <row r="273" spans="1:14" x14ac:dyDescent="0.3">
      <c r="B273" s="4">
        <v>3681</v>
      </c>
      <c r="C273" s="4">
        <v>0</v>
      </c>
      <c r="D273" s="4">
        <v>3</v>
      </c>
      <c r="E273" s="4">
        <v>0</v>
      </c>
      <c r="F273" s="4">
        <v>1</v>
      </c>
      <c r="G273" s="4">
        <v>1</v>
      </c>
      <c r="H273" s="4">
        <v>1</v>
      </c>
      <c r="I273" s="4">
        <v>1</v>
      </c>
      <c r="J273" s="4">
        <v>0</v>
      </c>
      <c r="K273" s="4">
        <v>2</v>
      </c>
    </row>
    <row r="274" spans="1:14" x14ac:dyDescent="0.3">
      <c r="B274" s="4">
        <v>3684</v>
      </c>
      <c r="C274" s="4">
        <v>0</v>
      </c>
      <c r="D274" s="4">
        <v>1</v>
      </c>
      <c r="E274" s="4">
        <v>0</v>
      </c>
      <c r="F274" s="4">
        <v>0</v>
      </c>
      <c r="G274" s="4">
        <v>1</v>
      </c>
      <c r="H274" s="4">
        <v>1</v>
      </c>
      <c r="I274" s="4">
        <v>1</v>
      </c>
      <c r="J274" s="4">
        <v>0</v>
      </c>
      <c r="K274" s="4">
        <v>2</v>
      </c>
    </row>
    <row r="275" spans="1:14" x14ac:dyDescent="0.3">
      <c r="B275" s="4">
        <v>3684</v>
      </c>
      <c r="C275" s="4">
        <v>0</v>
      </c>
      <c r="D275" s="4">
        <v>0</v>
      </c>
      <c r="E275" s="4">
        <v>1</v>
      </c>
      <c r="F275" s="4">
        <v>0</v>
      </c>
      <c r="G275" s="4">
        <v>1</v>
      </c>
      <c r="H275" s="4">
        <v>1</v>
      </c>
      <c r="I275" s="4">
        <v>1</v>
      </c>
      <c r="J275" s="4">
        <v>0</v>
      </c>
      <c r="K275" s="4">
        <v>3</v>
      </c>
    </row>
    <row r="276" spans="1:14" x14ac:dyDescent="0.3">
      <c r="B276" s="4">
        <v>3684</v>
      </c>
      <c r="C276" s="4">
        <v>0</v>
      </c>
      <c r="D276" s="4">
        <v>0</v>
      </c>
      <c r="E276" s="4">
        <v>0</v>
      </c>
      <c r="F276" s="4">
        <v>0</v>
      </c>
      <c r="G276" s="4">
        <v>0</v>
      </c>
      <c r="H276" s="4">
        <v>0</v>
      </c>
      <c r="I276" s="4">
        <v>0</v>
      </c>
      <c r="J276" s="4">
        <v>0</v>
      </c>
      <c r="K276" s="4">
        <v>120</v>
      </c>
      <c r="L276" s="4" t="s">
        <v>103</v>
      </c>
      <c r="N276" s="4" t="s">
        <v>104</v>
      </c>
    </row>
    <row r="277" spans="1:14" x14ac:dyDescent="0.3">
      <c r="B277" s="4">
        <v>3684</v>
      </c>
      <c r="C277" s="4">
        <v>0</v>
      </c>
      <c r="D277" s="4">
        <v>0</v>
      </c>
      <c r="E277" s="4">
        <v>0</v>
      </c>
      <c r="F277" s="4">
        <v>0</v>
      </c>
      <c r="G277" s="4">
        <v>0</v>
      </c>
      <c r="H277" s="4">
        <v>0</v>
      </c>
      <c r="I277" s="4">
        <v>0</v>
      </c>
      <c r="J277" s="4">
        <v>0</v>
      </c>
      <c r="K277" s="4">
        <v>120</v>
      </c>
    </row>
    <row r="278" spans="1:14" x14ac:dyDescent="0.3">
      <c r="B278" s="4">
        <v>3684</v>
      </c>
      <c r="C278" s="4">
        <v>0</v>
      </c>
      <c r="D278" s="4">
        <v>0</v>
      </c>
      <c r="E278" s="4">
        <v>0</v>
      </c>
      <c r="F278" s="4">
        <v>0</v>
      </c>
      <c r="G278" s="4">
        <v>0</v>
      </c>
      <c r="H278" s="4">
        <v>0</v>
      </c>
      <c r="I278" s="4">
        <v>0</v>
      </c>
      <c r="J278" s="4">
        <v>0</v>
      </c>
      <c r="K278" s="4">
        <v>120</v>
      </c>
      <c r="N278" s="4" t="s">
        <v>127</v>
      </c>
    </row>
    <row r="279" spans="1:14" x14ac:dyDescent="0.3">
      <c r="B279" s="4">
        <v>3684</v>
      </c>
      <c r="C279" s="4">
        <v>0</v>
      </c>
      <c r="D279" s="4">
        <v>0</v>
      </c>
      <c r="E279" s="4">
        <v>0</v>
      </c>
      <c r="F279" s="4">
        <v>0</v>
      </c>
      <c r="G279" s="4">
        <v>0</v>
      </c>
      <c r="H279" s="4">
        <v>0</v>
      </c>
      <c r="I279" s="4">
        <v>0</v>
      </c>
      <c r="J279" s="4">
        <v>0</v>
      </c>
      <c r="K279" s="4">
        <v>120</v>
      </c>
      <c r="N279" s="4" t="s">
        <v>138</v>
      </c>
    </row>
    <row r="280" spans="1:14" x14ac:dyDescent="0.3">
      <c r="A280" s="4">
        <v>44</v>
      </c>
      <c r="B280" s="4">
        <v>3684</v>
      </c>
      <c r="C280" s="4">
        <v>0</v>
      </c>
      <c r="D280" s="4">
        <v>1</v>
      </c>
      <c r="E280" s="4">
        <v>0</v>
      </c>
      <c r="F280" s="4">
        <v>0</v>
      </c>
      <c r="G280" s="4">
        <v>1</v>
      </c>
      <c r="H280" s="4">
        <v>1</v>
      </c>
      <c r="I280" s="4">
        <v>1</v>
      </c>
      <c r="J280" s="4">
        <v>0</v>
      </c>
      <c r="K280" s="4">
        <v>2</v>
      </c>
    </row>
    <row r="281" spans="1:14" x14ac:dyDescent="0.3">
      <c r="B281" s="4">
        <v>3684</v>
      </c>
      <c r="C281" s="4">
        <v>0</v>
      </c>
      <c r="D281" s="4">
        <v>0</v>
      </c>
      <c r="E281" s="4">
        <v>0</v>
      </c>
      <c r="F281" s="4">
        <v>0</v>
      </c>
      <c r="G281" s="4">
        <v>1</v>
      </c>
      <c r="H281" s="4">
        <v>1</v>
      </c>
      <c r="I281" s="4">
        <v>1</v>
      </c>
      <c r="J281" s="4">
        <v>0</v>
      </c>
      <c r="K281" s="4">
        <v>120</v>
      </c>
      <c r="N281" s="4" t="s">
        <v>154</v>
      </c>
    </row>
    <row r="282" spans="1:14" x14ac:dyDescent="0.3">
      <c r="B282" s="4">
        <v>3684</v>
      </c>
      <c r="G282" s="4"/>
      <c r="H282" s="4"/>
    </row>
    <row r="283" spans="1:14" x14ac:dyDescent="0.3">
      <c r="B283" s="4">
        <v>3684</v>
      </c>
      <c r="C283" s="4">
        <v>0</v>
      </c>
      <c r="D283" s="4">
        <v>0</v>
      </c>
      <c r="E283" s="4">
        <v>0</v>
      </c>
      <c r="F283" s="4">
        <v>0</v>
      </c>
      <c r="G283" s="4">
        <v>1</v>
      </c>
      <c r="H283" s="4">
        <v>1</v>
      </c>
      <c r="I283" s="4">
        <v>1</v>
      </c>
      <c r="J283" s="4">
        <v>0</v>
      </c>
      <c r="K283" s="4">
        <v>2</v>
      </c>
    </row>
    <row r="284" spans="1:14" x14ac:dyDescent="0.3">
      <c r="A284" s="4">
        <v>65</v>
      </c>
      <c r="B284" s="4">
        <v>3684</v>
      </c>
      <c r="C284" s="4">
        <v>0</v>
      </c>
      <c r="D284" s="4">
        <v>0</v>
      </c>
      <c r="E284" s="4">
        <v>0</v>
      </c>
      <c r="F284" s="4">
        <v>0</v>
      </c>
      <c r="G284" s="4">
        <v>0</v>
      </c>
      <c r="H284" s="4">
        <v>0</v>
      </c>
      <c r="I284" s="4">
        <v>0</v>
      </c>
      <c r="J284" s="4">
        <v>0</v>
      </c>
      <c r="K284" s="4">
        <v>120</v>
      </c>
    </row>
    <row r="285" spans="1:14" x14ac:dyDescent="0.3">
      <c r="B285" s="4">
        <v>3684</v>
      </c>
      <c r="C285" s="4">
        <v>0</v>
      </c>
      <c r="D285" s="4">
        <v>0</v>
      </c>
      <c r="E285" s="4">
        <v>0</v>
      </c>
      <c r="F285" s="4">
        <v>0</v>
      </c>
      <c r="G285" s="4">
        <v>1</v>
      </c>
      <c r="H285" s="4">
        <v>1</v>
      </c>
      <c r="I285" s="4">
        <v>1</v>
      </c>
      <c r="J285" s="4">
        <v>0</v>
      </c>
      <c r="K285" s="4">
        <v>2</v>
      </c>
    </row>
    <row r="286" spans="1:14" x14ac:dyDescent="0.3">
      <c r="B286" s="4">
        <v>4060</v>
      </c>
      <c r="C286" s="4">
        <v>0</v>
      </c>
      <c r="D286" s="4">
        <v>0</v>
      </c>
      <c r="E286" s="4">
        <v>0</v>
      </c>
      <c r="F286" s="4">
        <v>0</v>
      </c>
      <c r="G286" s="4">
        <v>1</v>
      </c>
      <c r="H286" s="4">
        <v>1</v>
      </c>
      <c r="I286" s="4">
        <v>1</v>
      </c>
      <c r="J286" s="4">
        <v>0</v>
      </c>
      <c r="K286" s="4">
        <v>1</v>
      </c>
      <c r="N286" s="4" t="s">
        <v>71</v>
      </c>
    </row>
    <row r="287" spans="1:14" x14ac:dyDescent="0.3">
      <c r="B287" s="4">
        <v>4060</v>
      </c>
      <c r="C287" s="4">
        <v>0</v>
      </c>
      <c r="D287" s="4">
        <v>0</v>
      </c>
      <c r="E287" s="4">
        <v>0</v>
      </c>
      <c r="F287" s="4">
        <v>0</v>
      </c>
      <c r="G287" s="4">
        <v>2</v>
      </c>
      <c r="H287" s="4">
        <v>1</v>
      </c>
      <c r="I287" s="4">
        <v>1</v>
      </c>
      <c r="J287" s="4">
        <v>0</v>
      </c>
      <c r="K287" s="4">
        <v>20</v>
      </c>
    </row>
    <row r="288" spans="1:14" x14ac:dyDescent="0.3">
      <c r="B288" s="4">
        <v>4060</v>
      </c>
      <c r="C288" s="4">
        <v>0</v>
      </c>
      <c r="D288" s="4">
        <v>0</v>
      </c>
      <c r="E288" s="4">
        <v>0</v>
      </c>
      <c r="F288" s="4">
        <v>0</v>
      </c>
      <c r="G288" s="4">
        <v>1</v>
      </c>
      <c r="H288" s="4">
        <v>1</v>
      </c>
      <c r="I288" s="4">
        <v>1</v>
      </c>
      <c r="J288" s="4">
        <v>0</v>
      </c>
      <c r="K288" s="4">
        <v>2</v>
      </c>
    </row>
    <row r="289" spans="1:14" x14ac:dyDescent="0.3">
      <c r="B289" s="4">
        <v>4060</v>
      </c>
      <c r="C289" s="4">
        <v>0</v>
      </c>
      <c r="D289" s="4">
        <v>0</v>
      </c>
      <c r="E289" s="4">
        <v>0</v>
      </c>
      <c r="F289" s="4">
        <v>0</v>
      </c>
      <c r="G289" s="4">
        <v>1</v>
      </c>
      <c r="H289" s="4">
        <v>1</v>
      </c>
      <c r="I289" s="4">
        <v>1</v>
      </c>
      <c r="J289" s="4">
        <v>0</v>
      </c>
      <c r="K289" s="4">
        <v>5</v>
      </c>
      <c r="N289" s="4" t="s">
        <v>119</v>
      </c>
    </row>
    <row r="290" spans="1:14" x14ac:dyDescent="0.3">
      <c r="B290" s="4">
        <v>4060</v>
      </c>
      <c r="C290" s="4">
        <v>1</v>
      </c>
      <c r="D290" s="4">
        <v>0</v>
      </c>
      <c r="E290" s="4">
        <v>0</v>
      </c>
      <c r="F290" s="4">
        <v>0</v>
      </c>
      <c r="G290" s="4">
        <v>1</v>
      </c>
      <c r="H290" s="4">
        <v>1</v>
      </c>
      <c r="I290" s="4">
        <v>1</v>
      </c>
      <c r="J290" s="4">
        <v>0</v>
      </c>
      <c r="K290" s="4">
        <v>2</v>
      </c>
    </row>
    <row r="291" spans="1:14" x14ac:dyDescent="0.3">
      <c r="B291" s="4">
        <v>4060</v>
      </c>
      <c r="C291" s="4">
        <v>2</v>
      </c>
      <c r="D291" s="4">
        <v>0</v>
      </c>
      <c r="E291" s="4">
        <v>0</v>
      </c>
      <c r="F291" s="4">
        <v>0</v>
      </c>
      <c r="G291" s="4">
        <v>2</v>
      </c>
      <c r="H291" s="4">
        <v>1</v>
      </c>
      <c r="I291" s="4">
        <v>1</v>
      </c>
      <c r="J291" s="4">
        <v>0</v>
      </c>
      <c r="K291" s="4">
        <v>3</v>
      </c>
    </row>
    <row r="292" spans="1:14" x14ac:dyDescent="0.3">
      <c r="B292" s="4">
        <v>4060</v>
      </c>
      <c r="C292" s="4">
        <v>3</v>
      </c>
      <c r="D292" s="4">
        <v>0</v>
      </c>
      <c r="E292" s="4">
        <v>0</v>
      </c>
      <c r="F292" s="4">
        <v>0</v>
      </c>
      <c r="G292" s="4">
        <v>2</v>
      </c>
      <c r="H292" s="4">
        <v>1</v>
      </c>
      <c r="I292" s="4">
        <v>1</v>
      </c>
      <c r="J292" s="4">
        <v>0</v>
      </c>
      <c r="K292" s="4">
        <v>5</v>
      </c>
      <c r="L292" s="4" t="s">
        <v>145</v>
      </c>
    </row>
    <row r="293" spans="1:14" x14ac:dyDescent="0.3">
      <c r="B293" s="4">
        <v>4060</v>
      </c>
      <c r="C293" s="4">
        <v>2</v>
      </c>
      <c r="D293" s="4">
        <v>0</v>
      </c>
      <c r="E293" s="4">
        <v>1</v>
      </c>
      <c r="F293" s="4">
        <v>0</v>
      </c>
      <c r="G293" s="4">
        <v>2</v>
      </c>
      <c r="H293" s="4">
        <v>1</v>
      </c>
      <c r="I293" s="4">
        <v>1</v>
      </c>
      <c r="J293" s="4">
        <v>0</v>
      </c>
      <c r="K293" s="4">
        <v>4</v>
      </c>
    </row>
    <row r="294" spans="1:14" x14ac:dyDescent="0.3">
      <c r="A294" s="4">
        <v>53</v>
      </c>
      <c r="B294" s="4">
        <v>4060</v>
      </c>
      <c r="G294" s="4"/>
      <c r="H294" s="4"/>
    </row>
    <row r="295" spans="1:14" x14ac:dyDescent="0.3">
      <c r="B295" s="4">
        <v>4060</v>
      </c>
      <c r="C295" s="4">
        <v>2</v>
      </c>
      <c r="D295" s="4">
        <v>0</v>
      </c>
      <c r="E295" s="4">
        <v>0</v>
      </c>
      <c r="F295" s="4">
        <v>0</v>
      </c>
      <c r="G295" s="4">
        <v>2</v>
      </c>
      <c r="H295" s="4">
        <v>1</v>
      </c>
      <c r="I295" s="4">
        <v>1</v>
      </c>
      <c r="J295" s="4">
        <v>0</v>
      </c>
      <c r="K295" s="4">
        <v>10</v>
      </c>
    </row>
    <row r="296" spans="1:14" x14ac:dyDescent="0.3">
      <c r="A296" s="4">
        <v>70</v>
      </c>
      <c r="B296" s="4">
        <v>4060</v>
      </c>
      <c r="C296" s="4">
        <v>2</v>
      </c>
      <c r="D296" s="4">
        <v>0</v>
      </c>
      <c r="E296" s="4">
        <v>0</v>
      </c>
      <c r="F296" s="4">
        <v>0</v>
      </c>
      <c r="G296" s="4">
        <v>2</v>
      </c>
      <c r="H296" s="4">
        <v>1</v>
      </c>
      <c r="I296" s="4">
        <v>1</v>
      </c>
      <c r="J296" s="4">
        <v>0</v>
      </c>
      <c r="K296" s="4">
        <v>5</v>
      </c>
    </row>
    <row r="297" spans="1:14" x14ac:dyDescent="0.3">
      <c r="B297" s="4">
        <v>4060</v>
      </c>
      <c r="G297" s="4"/>
      <c r="H297" s="4"/>
    </row>
    <row r="298" spans="1:14" x14ac:dyDescent="0.3">
      <c r="B298" s="4">
        <v>4131</v>
      </c>
      <c r="C298" s="4">
        <v>2</v>
      </c>
      <c r="D298" s="4">
        <v>2</v>
      </c>
      <c r="E298" s="4">
        <v>2</v>
      </c>
      <c r="F298" s="4">
        <v>0</v>
      </c>
      <c r="G298" s="4">
        <v>1</v>
      </c>
      <c r="H298" s="4">
        <v>1</v>
      </c>
      <c r="I298" s="4">
        <v>1</v>
      </c>
      <c r="J298" s="4">
        <v>0</v>
      </c>
      <c r="K298" s="4">
        <v>1</v>
      </c>
    </row>
    <row r="299" spans="1:14" x14ac:dyDescent="0.3">
      <c r="B299" s="4">
        <v>4131</v>
      </c>
      <c r="C299" s="4">
        <v>2</v>
      </c>
      <c r="D299" s="4">
        <v>1</v>
      </c>
      <c r="E299" s="4">
        <v>1</v>
      </c>
      <c r="F299" s="4">
        <v>0</v>
      </c>
      <c r="G299" s="4">
        <v>1</v>
      </c>
      <c r="H299" s="4">
        <v>1</v>
      </c>
      <c r="I299" s="4">
        <v>0</v>
      </c>
      <c r="J299" s="4">
        <v>0</v>
      </c>
      <c r="K299" s="4">
        <v>1</v>
      </c>
      <c r="N299" s="4" t="s">
        <v>90</v>
      </c>
    </row>
    <row r="300" spans="1:14" x14ac:dyDescent="0.3">
      <c r="B300" s="4">
        <v>4131</v>
      </c>
      <c r="C300" s="4">
        <v>3</v>
      </c>
      <c r="D300" s="4">
        <v>0</v>
      </c>
      <c r="E300" s="4">
        <v>0</v>
      </c>
      <c r="F300" s="4">
        <v>0</v>
      </c>
      <c r="G300" s="4">
        <v>0</v>
      </c>
      <c r="H300" s="4">
        <v>0</v>
      </c>
      <c r="I300" s="4">
        <v>0</v>
      </c>
      <c r="J300" s="4">
        <v>0</v>
      </c>
      <c r="K300" s="4">
        <v>120</v>
      </c>
      <c r="N300" s="4" t="s">
        <v>106</v>
      </c>
    </row>
    <row r="301" spans="1:14" x14ac:dyDescent="0.3">
      <c r="B301" s="4">
        <v>4131</v>
      </c>
      <c r="C301" s="4">
        <v>1</v>
      </c>
      <c r="D301" s="4">
        <v>1</v>
      </c>
      <c r="E301" s="4">
        <v>4</v>
      </c>
      <c r="F301" s="4">
        <v>1</v>
      </c>
      <c r="G301" s="4">
        <v>1</v>
      </c>
      <c r="H301" s="4">
        <v>1</v>
      </c>
      <c r="I301" s="4">
        <v>1</v>
      </c>
      <c r="J301" s="4">
        <v>0</v>
      </c>
      <c r="K301" s="4">
        <v>2</v>
      </c>
    </row>
    <row r="302" spans="1:14" x14ac:dyDescent="0.3">
      <c r="A302" s="4">
        <v>26</v>
      </c>
      <c r="B302" s="4">
        <v>4131</v>
      </c>
      <c r="C302" s="4">
        <v>2</v>
      </c>
      <c r="D302" s="4">
        <v>1</v>
      </c>
      <c r="E302" s="4">
        <v>2</v>
      </c>
      <c r="F302" s="4">
        <v>2</v>
      </c>
      <c r="G302" s="4">
        <v>1</v>
      </c>
      <c r="H302" s="4">
        <v>1</v>
      </c>
      <c r="I302" s="4">
        <v>1</v>
      </c>
      <c r="J302" s="4">
        <v>0</v>
      </c>
      <c r="K302" s="4">
        <v>2</v>
      </c>
      <c r="N302" s="4" t="s">
        <v>120</v>
      </c>
    </row>
    <row r="303" spans="1:14" x14ac:dyDescent="0.3">
      <c r="B303" s="4">
        <v>4131</v>
      </c>
      <c r="C303" s="4">
        <v>2</v>
      </c>
      <c r="D303" s="4">
        <v>2</v>
      </c>
      <c r="E303" s="4">
        <v>1</v>
      </c>
      <c r="F303" s="4">
        <v>2</v>
      </c>
      <c r="G303" s="4">
        <v>0</v>
      </c>
      <c r="H303" s="4">
        <v>0</v>
      </c>
      <c r="I303" s="4">
        <v>0</v>
      </c>
      <c r="J303" s="4">
        <v>0</v>
      </c>
      <c r="K303" s="4">
        <v>120</v>
      </c>
      <c r="L303" s="4" t="s">
        <v>131</v>
      </c>
      <c r="M303" s="4" t="s">
        <v>132</v>
      </c>
    </row>
    <row r="304" spans="1:14" x14ac:dyDescent="0.3">
      <c r="B304" s="4">
        <v>4131</v>
      </c>
      <c r="C304" s="4">
        <v>0</v>
      </c>
      <c r="D304" s="4">
        <v>0</v>
      </c>
      <c r="E304" s="4">
        <v>5</v>
      </c>
      <c r="F304" s="4">
        <v>0</v>
      </c>
      <c r="G304" s="4">
        <v>1</v>
      </c>
      <c r="H304" s="4">
        <v>1</v>
      </c>
      <c r="I304" s="4">
        <v>1</v>
      </c>
      <c r="J304" s="4">
        <v>0</v>
      </c>
      <c r="K304" s="4">
        <v>2</v>
      </c>
      <c r="L304" s="4" t="s">
        <v>145</v>
      </c>
    </row>
    <row r="305" spans="1:13" x14ac:dyDescent="0.3">
      <c r="B305" s="4">
        <v>4131</v>
      </c>
      <c r="C305" s="4">
        <v>3</v>
      </c>
      <c r="D305" s="4">
        <v>0</v>
      </c>
      <c r="E305" s="4">
        <v>2</v>
      </c>
      <c r="F305" s="4">
        <v>0</v>
      </c>
      <c r="G305" s="4">
        <v>1</v>
      </c>
      <c r="H305" s="4">
        <v>1</v>
      </c>
      <c r="I305" s="4">
        <v>1</v>
      </c>
      <c r="J305" s="36">
        <v>0</v>
      </c>
      <c r="K305" s="4">
        <v>2</v>
      </c>
      <c r="M305" s="4" t="s">
        <v>155</v>
      </c>
    </row>
    <row r="306" spans="1:13" x14ac:dyDescent="0.3">
      <c r="B306" s="4">
        <v>4131</v>
      </c>
      <c r="G306" s="4"/>
      <c r="H306" s="4"/>
    </row>
    <row r="307" spans="1:13" x14ac:dyDescent="0.3">
      <c r="B307" s="4">
        <v>4131</v>
      </c>
      <c r="G307" s="4"/>
      <c r="H307" s="4"/>
    </row>
    <row r="308" spans="1:13" x14ac:dyDescent="0.3">
      <c r="A308" s="4">
        <v>68</v>
      </c>
      <c r="B308" s="4">
        <v>4131</v>
      </c>
      <c r="C308" s="4">
        <v>1</v>
      </c>
      <c r="D308" s="4">
        <v>0</v>
      </c>
      <c r="E308" s="4">
        <v>4</v>
      </c>
      <c r="F308" s="4">
        <v>0</v>
      </c>
      <c r="G308" s="4">
        <v>0</v>
      </c>
      <c r="H308" s="4">
        <v>0</v>
      </c>
      <c r="I308" s="4">
        <v>0</v>
      </c>
      <c r="J308" s="4">
        <v>0</v>
      </c>
      <c r="K308" s="4">
        <v>120</v>
      </c>
    </row>
    <row r="309" spans="1:13" x14ac:dyDescent="0.3">
      <c r="B309" s="4">
        <v>4131</v>
      </c>
      <c r="C309" s="4">
        <v>0</v>
      </c>
      <c r="D309" s="4">
        <v>0</v>
      </c>
      <c r="E309" s="4">
        <v>5</v>
      </c>
      <c r="F309" s="4">
        <v>0</v>
      </c>
      <c r="G309" s="4">
        <v>1</v>
      </c>
      <c r="H309" s="4">
        <v>1</v>
      </c>
      <c r="I309" s="4">
        <v>1</v>
      </c>
      <c r="J309" s="4">
        <v>0</v>
      </c>
      <c r="K309" s="4">
        <v>2</v>
      </c>
    </row>
    <row r="310" spans="1:13" x14ac:dyDescent="0.3">
      <c r="B310" s="4">
        <v>4131</v>
      </c>
      <c r="G310" s="4"/>
      <c r="H310" s="4"/>
    </row>
    <row r="311" spans="1:13" x14ac:dyDescent="0.3">
      <c r="B311" s="4">
        <v>4131</v>
      </c>
      <c r="C311" s="4">
        <v>2</v>
      </c>
      <c r="D311" s="4">
        <v>0</v>
      </c>
      <c r="E311" s="4">
        <v>3</v>
      </c>
      <c r="F311" s="4">
        <v>0</v>
      </c>
      <c r="G311" s="4">
        <v>1</v>
      </c>
      <c r="H311" s="4">
        <v>1</v>
      </c>
      <c r="I311" s="4">
        <v>1</v>
      </c>
      <c r="J311" s="4">
        <v>0</v>
      </c>
      <c r="K311" s="4">
        <v>120</v>
      </c>
    </row>
    <row r="312" spans="1:13" x14ac:dyDescent="0.3">
      <c r="A312" s="4">
        <v>6</v>
      </c>
      <c r="B312" s="4">
        <v>4205</v>
      </c>
      <c r="C312" s="4">
        <v>0</v>
      </c>
      <c r="D312" s="4">
        <v>0</v>
      </c>
      <c r="E312" s="4">
        <v>2</v>
      </c>
      <c r="F312" s="4">
        <v>0</v>
      </c>
      <c r="G312" s="4">
        <v>1</v>
      </c>
      <c r="H312" s="4">
        <v>1</v>
      </c>
      <c r="I312" s="4">
        <v>1</v>
      </c>
      <c r="J312" s="4">
        <v>0</v>
      </c>
      <c r="K312" s="4">
        <v>1</v>
      </c>
    </row>
    <row r="313" spans="1:13" x14ac:dyDescent="0.3">
      <c r="B313" s="4">
        <v>4205</v>
      </c>
      <c r="C313" s="4">
        <v>0</v>
      </c>
      <c r="D313" s="4">
        <v>0</v>
      </c>
      <c r="E313" s="4">
        <v>0</v>
      </c>
      <c r="F313" s="4">
        <v>0</v>
      </c>
      <c r="G313" s="4">
        <v>0</v>
      </c>
      <c r="H313" s="4">
        <v>1</v>
      </c>
      <c r="I313" s="4">
        <v>1</v>
      </c>
      <c r="J313" s="4">
        <v>1</v>
      </c>
      <c r="K313" s="4">
        <v>2</v>
      </c>
      <c r="L313" s="4" t="s">
        <v>73</v>
      </c>
    </row>
    <row r="314" spans="1:13" x14ac:dyDescent="0.3">
      <c r="B314" s="4">
        <v>4205</v>
      </c>
      <c r="C314" s="4">
        <v>1</v>
      </c>
      <c r="D314" s="4">
        <v>0</v>
      </c>
      <c r="E314" s="4">
        <v>0</v>
      </c>
      <c r="F314" s="4">
        <v>0</v>
      </c>
      <c r="G314" s="4">
        <v>1</v>
      </c>
      <c r="H314" s="4">
        <v>1</v>
      </c>
      <c r="I314" s="4">
        <v>1</v>
      </c>
      <c r="J314" s="4">
        <v>0</v>
      </c>
      <c r="K314" s="4">
        <v>2</v>
      </c>
    </row>
    <row r="315" spans="1:13" x14ac:dyDescent="0.3">
      <c r="B315" s="4">
        <v>4205</v>
      </c>
      <c r="C315" s="4">
        <v>1</v>
      </c>
      <c r="D315" s="4">
        <v>0</v>
      </c>
      <c r="E315" s="4">
        <v>0</v>
      </c>
      <c r="F315" s="4">
        <v>0</v>
      </c>
      <c r="G315" s="4">
        <v>0</v>
      </c>
      <c r="H315" s="4">
        <v>1</v>
      </c>
      <c r="I315" s="4">
        <v>0</v>
      </c>
      <c r="J315" s="4">
        <v>0</v>
      </c>
      <c r="K315" s="4">
        <v>120</v>
      </c>
    </row>
    <row r="316" spans="1:13" x14ac:dyDescent="0.3">
      <c r="B316" s="4">
        <v>4205</v>
      </c>
      <c r="C316" s="4">
        <v>1</v>
      </c>
      <c r="D316" s="4">
        <v>1</v>
      </c>
      <c r="E316" s="4">
        <v>0</v>
      </c>
      <c r="F316" s="4">
        <v>0</v>
      </c>
      <c r="G316" s="4">
        <v>1</v>
      </c>
      <c r="H316" s="4">
        <v>1</v>
      </c>
      <c r="I316" s="4">
        <v>1</v>
      </c>
      <c r="J316" s="4">
        <v>0</v>
      </c>
      <c r="K316" s="4">
        <v>2</v>
      </c>
    </row>
    <row r="317" spans="1:13" x14ac:dyDescent="0.3">
      <c r="B317" s="4">
        <v>4205</v>
      </c>
      <c r="C317" s="4">
        <v>0</v>
      </c>
      <c r="D317" s="4">
        <v>0</v>
      </c>
      <c r="E317" s="4">
        <v>0</v>
      </c>
      <c r="F317" s="4">
        <v>0</v>
      </c>
      <c r="G317" s="4">
        <v>1</v>
      </c>
      <c r="H317" s="4">
        <v>1</v>
      </c>
      <c r="I317" s="4">
        <v>1</v>
      </c>
      <c r="J317" s="4">
        <v>0</v>
      </c>
      <c r="K317" s="4">
        <v>70</v>
      </c>
    </row>
    <row r="318" spans="1:13" x14ac:dyDescent="0.3">
      <c r="B318" s="4">
        <v>4205</v>
      </c>
      <c r="C318" s="4">
        <v>2</v>
      </c>
      <c r="D318" s="4">
        <v>0</v>
      </c>
      <c r="E318" s="4">
        <v>1</v>
      </c>
      <c r="F318" s="4">
        <v>0</v>
      </c>
      <c r="G318" s="4">
        <v>1</v>
      </c>
      <c r="H318" s="4">
        <v>1</v>
      </c>
      <c r="I318" s="4">
        <v>1</v>
      </c>
      <c r="J318" s="4">
        <v>0</v>
      </c>
      <c r="K318" s="4">
        <v>10</v>
      </c>
    </row>
    <row r="319" spans="1:13" x14ac:dyDescent="0.3">
      <c r="B319" s="4">
        <v>4205</v>
      </c>
      <c r="C319" s="4">
        <v>0</v>
      </c>
      <c r="D319" s="4">
        <v>1</v>
      </c>
      <c r="E319" s="4">
        <v>0</v>
      </c>
      <c r="F319" s="4">
        <v>0</v>
      </c>
      <c r="G319" s="4">
        <v>1</v>
      </c>
      <c r="H319" s="4">
        <v>1</v>
      </c>
      <c r="I319" s="4">
        <v>1</v>
      </c>
      <c r="J319" s="4">
        <v>0</v>
      </c>
      <c r="K319" s="4">
        <v>2</v>
      </c>
    </row>
    <row r="320" spans="1:13" x14ac:dyDescent="0.3">
      <c r="B320" s="4">
        <v>4205</v>
      </c>
      <c r="G320" s="4"/>
      <c r="H320" s="4"/>
    </row>
    <row r="321" spans="1:14" x14ac:dyDescent="0.3">
      <c r="B321" s="4">
        <v>4205</v>
      </c>
      <c r="G321" s="4"/>
      <c r="H321" s="4"/>
    </row>
    <row r="322" spans="1:14" x14ac:dyDescent="0.3">
      <c r="B322" s="4">
        <v>4205</v>
      </c>
      <c r="C322" s="4">
        <v>0</v>
      </c>
      <c r="D322" s="4">
        <v>0</v>
      </c>
      <c r="E322" s="4">
        <v>0</v>
      </c>
      <c r="F322" s="4">
        <v>0</v>
      </c>
      <c r="G322" s="4">
        <v>0</v>
      </c>
      <c r="H322" s="4">
        <v>0</v>
      </c>
      <c r="I322" s="4">
        <v>0</v>
      </c>
      <c r="J322" s="4">
        <v>0</v>
      </c>
      <c r="K322" s="4">
        <v>120</v>
      </c>
    </row>
    <row r="323" spans="1:14" x14ac:dyDescent="0.3">
      <c r="A323" s="4">
        <v>75</v>
      </c>
      <c r="B323" s="4">
        <v>4205</v>
      </c>
      <c r="G323" s="4"/>
      <c r="H323" s="4"/>
    </row>
    <row r="324" spans="1:14" x14ac:dyDescent="0.3">
      <c r="A324" s="4" t="s">
        <v>69</v>
      </c>
      <c r="B324" s="4">
        <v>4205</v>
      </c>
      <c r="C324" s="4">
        <v>0</v>
      </c>
      <c r="D324" s="4">
        <v>0</v>
      </c>
      <c r="E324" s="4">
        <v>0</v>
      </c>
      <c r="F324" s="4">
        <v>0</v>
      </c>
      <c r="G324" s="4">
        <v>1</v>
      </c>
      <c r="H324" s="4">
        <v>1</v>
      </c>
      <c r="I324" s="4">
        <v>0</v>
      </c>
      <c r="J324" s="4">
        <v>0</v>
      </c>
      <c r="K324" s="4">
        <v>120</v>
      </c>
      <c r="N324" s="4" t="s">
        <v>70</v>
      </c>
    </row>
    <row r="325" spans="1:14" x14ac:dyDescent="0.3">
      <c r="B325" s="4">
        <v>4450</v>
      </c>
      <c r="C325" s="4">
        <v>0</v>
      </c>
      <c r="D325" s="4">
        <v>0</v>
      </c>
      <c r="E325" s="4">
        <v>2</v>
      </c>
      <c r="F325" s="4">
        <v>0</v>
      </c>
      <c r="G325" s="4">
        <v>1</v>
      </c>
      <c r="H325" s="4">
        <v>1</v>
      </c>
      <c r="I325" s="4">
        <v>1</v>
      </c>
      <c r="J325" s="4">
        <v>0</v>
      </c>
      <c r="K325" s="4">
        <v>1</v>
      </c>
      <c r="N325" s="4" t="s">
        <v>82</v>
      </c>
    </row>
    <row r="326" spans="1:14" x14ac:dyDescent="0.3">
      <c r="B326" s="4">
        <v>4450</v>
      </c>
      <c r="C326" s="4">
        <v>0</v>
      </c>
      <c r="D326" s="4">
        <v>0</v>
      </c>
      <c r="E326" s="4">
        <v>3</v>
      </c>
      <c r="F326" s="4">
        <v>0</v>
      </c>
      <c r="G326" s="4">
        <v>0</v>
      </c>
      <c r="H326" s="4">
        <v>0</v>
      </c>
      <c r="I326" s="4">
        <v>0</v>
      </c>
      <c r="J326" s="4">
        <v>0</v>
      </c>
      <c r="K326" s="4">
        <v>120</v>
      </c>
      <c r="L326" s="4" t="s">
        <v>96</v>
      </c>
    </row>
    <row r="327" spans="1:14" x14ac:dyDescent="0.3">
      <c r="B327" s="4">
        <v>4450</v>
      </c>
      <c r="C327" s="4">
        <v>0</v>
      </c>
      <c r="D327" s="4">
        <v>0</v>
      </c>
      <c r="E327" s="4">
        <v>5</v>
      </c>
      <c r="F327" s="4">
        <v>0</v>
      </c>
      <c r="G327" s="4">
        <v>1</v>
      </c>
      <c r="H327" s="4">
        <v>1</v>
      </c>
      <c r="I327" s="4">
        <v>1</v>
      </c>
      <c r="J327" s="4">
        <v>0</v>
      </c>
      <c r="K327" s="4">
        <v>2</v>
      </c>
    </row>
    <row r="328" spans="1:14" x14ac:dyDescent="0.3">
      <c r="A328" s="4">
        <v>21</v>
      </c>
      <c r="B328" s="4">
        <v>4450</v>
      </c>
      <c r="C328" s="4">
        <v>0</v>
      </c>
      <c r="D328" s="4">
        <v>0</v>
      </c>
      <c r="E328" s="4">
        <v>2</v>
      </c>
      <c r="F328" s="4">
        <v>0</v>
      </c>
      <c r="G328" s="4">
        <v>1</v>
      </c>
      <c r="H328" s="4">
        <v>1</v>
      </c>
      <c r="I328" s="4">
        <v>1</v>
      </c>
      <c r="J328" s="4">
        <v>0</v>
      </c>
      <c r="K328" s="4">
        <v>2</v>
      </c>
    </row>
    <row r="329" spans="1:14" x14ac:dyDescent="0.3">
      <c r="B329" s="4">
        <v>4450</v>
      </c>
      <c r="C329" s="4">
        <v>0</v>
      </c>
      <c r="D329" s="4">
        <v>0</v>
      </c>
      <c r="E329" s="4">
        <v>2</v>
      </c>
      <c r="F329" s="4">
        <v>0</v>
      </c>
      <c r="G329" s="4">
        <v>1</v>
      </c>
      <c r="H329" s="4">
        <v>1</v>
      </c>
      <c r="I329" s="4">
        <v>1</v>
      </c>
      <c r="J329" s="4">
        <v>0</v>
      </c>
      <c r="K329" s="4">
        <v>2</v>
      </c>
    </row>
    <row r="330" spans="1:14" x14ac:dyDescent="0.3">
      <c r="B330" s="4">
        <v>4450</v>
      </c>
      <c r="C330" s="4">
        <v>0</v>
      </c>
      <c r="D330" s="4">
        <v>0</v>
      </c>
      <c r="E330" s="4">
        <v>2</v>
      </c>
      <c r="F330" s="4">
        <v>0</v>
      </c>
      <c r="G330" s="4">
        <v>1</v>
      </c>
      <c r="H330" s="4">
        <v>1</v>
      </c>
      <c r="I330" s="4">
        <v>1</v>
      </c>
      <c r="J330" s="4">
        <v>0</v>
      </c>
      <c r="K330" s="4">
        <v>2</v>
      </c>
    </row>
    <row r="331" spans="1:14" x14ac:dyDescent="0.3">
      <c r="B331" s="4">
        <v>4450</v>
      </c>
      <c r="C331" s="4">
        <v>0</v>
      </c>
      <c r="D331" s="4">
        <v>0</v>
      </c>
      <c r="E331" s="4">
        <v>2</v>
      </c>
      <c r="F331" s="4">
        <v>1</v>
      </c>
      <c r="G331" s="4">
        <v>0</v>
      </c>
      <c r="H331" s="4">
        <v>0</v>
      </c>
      <c r="I331" s="4">
        <v>0</v>
      </c>
      <c r="J331" s="4">
        <v>0</v>
      </c>
      <c r="K331" s="4">
        <v>120</v>
      </c>
    </row>
    <row r="332" spans="1:14" x14ac:dyDescent="0.3">
      <c r="B332" s="4">
        <v>4450</v>
      </c>
      <c r="C332" s="4">
        <v>0</v>
      </c>
      <c r="D332" s="4">
        <v>0</v>
      </c>
      <c r="E332" s="4">
        <v>6</v>
      </c>
      <c r="F332" s="4">
        <v>0</v>
      </c>
      <c r="G332" s="4">
        <v>1</v>
      </c>
      <c r="H332" s="4">
        <v>1</v>
      </c>
      <c r="I332" s="4">
        <v>1</v>
      </c>
      <c r="J332" s="4">
        <v>0</v>
      </c>
      <c r="K332" s="4">
        <v>2</v>
      </c>
      <c r="N332" s="4" t="s">
        <v>152</v>
      </c>
    </row>
    <row r="333" spans="1:14" x14ac:dyDescent="0.3">
      <c r="B333" s="4">
        <v>4450</v>
      </c>
      <c r="G333" s="4"/>
      <c r="H333" s="4"/>
    </row>
    <row r="334" spans="1:14" x14ac:dyDescent="0.3">
      <c r="B334" s="4">
        <v>4450</v>
      </c>
      <c r="C334" s="4">
        <v>0</v>
      </c>
      <c r="D334" s="4">
        <v>0</v>
      </c>
      <c r="E334" s="4">
        <v>4</v>
      </c>
      <c r="F334" s="4">
        <v>0</v>
      </c>
      <c r="G334" s="4">
        <v>2</v>
      </c>
      <c r="H334" s="4">
        <v>1</v>
      </c>
      <c r="I334" s="4">
        <v>1</v>
      </c>
      <c r="J334" s="4">
        <v>0</v>
      </c>
      <c r="K334" s="4">
        <v>2</v>
      </c>
    </row>
    <row r="335" spans="1:14" x14ac:dyDescent="0.3">
      <c r="B335" s="4">
        <v>4450</v>
      </c>
      <c r="C335" s="4">
        <v>1</v>
      </c>
      <c r="D335" s="4">
        <v>0</v>
      </c>
      <c r="E335" s="4">
        <v>3</v>
      </c>
      <c r="F335" s="4">
        <v>0</v>
      </c>
      <c r="G335" s="4">
        <v>2</v>
      </c>
      <c r="H335" s="4">
        <v>1</v>
      </c>
      <c r="I335" s="4">
        <v>1</v>
      </c>
      <c r="J335" s="4">
        <v>0</v>
      </c>
      <c r="K335" s="4">
        <v>5</v>
      </c>
    </row>
    <row r="336" spans="1:14" x14ac:dyDescent="0.3">
      <c r="B336" s="4">
        <v>4450</v>
      </c>
      <c r="C336" s="4">
        <v>0</v>
      </c>
      <c r="D336" s="4">
        <v>0</v>
      </c>
      <c r="E336" s="4">
        <v>0</v>
      </c>
      <c r="F336" s="4">
        <v>0</v>
      </c>
      <c r="G336" s="4">
        <v>1</v>
      </c>
      <c r="H336" s="4">
        <v>1</v>
      </c>
      <c r="I336" s="4">
        <v>1</v>
      </c>
      <c r="J336" s="4">
        <v>0</v>
      </c>
      <c r="K336" s="4">
        <v>2</v>
      </c>
    </row>
    <row r="337" spans="1:14" x14ac:dyDescent="0.3">
      <c r="A337" s="4">
        <v>1</v>
      </c>
      <c r="B337" s="4">
        <v>4681</v>
      </c>
      <c r="C337" s="4">
        <v>2</v>
      </c>
      <c r="D337" s="4">
        <v>0</v>
      </c>
      <c r="E337" s="4">
        <v>0</v>
      </c>
      <c r="F337" s="4">
        <v>0</v>
      </c>
      <c r="G337" s="4">
        <v>1</v>
      </c>
      <c r="H337" s="4">
        <v>1</v>
      </c>
      <c r="I337" s="4">
        <v>1</v>
      </c>
      <c r="J337" s="4">
        <v>0</v>
      </c>
      <c r="K337" s="4">
        <v>2</v>
      </c>
      <c r="L337" s="4" t="s">
        <v>73</v>
      </c>
    </row>
    <row r="338" spans="1:14" x14ac:dyDescent="0.3">
      <c r="B338" s="4">
        <v>4681</v>
      </c>
      <c r="C338" s="4">
        <v>0</v>
      </c>
      <c r="D338" s="4">
        <v>0</v>
      </c>
      <c r="E338" s="4">
        <v>0</v>
      </c>
      <c r="F338" s="4">
        <v>0</v>
      </c>
      <c r="G338" s="4">
        <v>0</v>
      </c>
      <c r="H338" s="4">
        <v>0</v>
      </c>
      <c r="I338" s="4">
        <v>0</v>
      </c>
      <c r="J338" s="4">
        <v>0</v>
      </c>
      <c r="K338" s="4">
        <v>120</v>
      </c>
      <c r="L338" s="4" t="s">
        <v>95</v>
      </c>
    </row>
    <row r="339" spans="1:14" x14ac:dyDescent="0.3">
      <c r="A339" s="4">
        <v>18</v>
      </c>
      <c r="B339" s="4">
        <v>4681</v>
      </c>
      <c r="C339" s="4">
        <v>0</v>
      </c>
      <c r="D339" s="4">
        <v>1</v>
      </c>
      <c r="E339" s="4">
        <v>3</v>
      </c>
      <c r="F339" s="4">
        <v>0</v>
      </c>
      <c r="G339" s="4">
        <v>1</v>
      </c>
      <c r="H339" s="4">
        <v>1</v>
      </c>
      <c r="I339" s="4">
        <v>1</v>
      </c>
      <c r="J339" s="4">
        <v>0</v>
      </c>
      <c r="K339" s="4">
        <v>2</v>
      </c>
    </row>
    <row r="340" spans="1:14" x14ac:dyDescent="0.3">
      <c r="B340" s="4">
        <v>4681</v>
      </c>
      <c r="C340" s="4">
        <v>1</v>
      </c>
      <c r="D340" s="4">
        <v>0</v>
      </c>
      <c r="E340" s="4">
        <v>0</v>
      </c>
      <c r="F340" s="4">
        <v>1</v>
      </c>
      <c r="G340" s="4">
        <v>1</v>
      </c>
      <c r="H340" s="4">
        <v>1</v>
      </c>
      <c r="I340" s="4">
        <v>1</v>
      </c>
      <c r="J340" s="4">
        <v>0</v>
      </c>
      <c r="K340" s="4">
        <v>2</v>
      </c>
    </row>
    <row r="341" spans="1:14" x14ac:dyDescent="0.3">
      <c r="B341" s="4">
        <v>4681</v>
      </c>
      <c r="C341" s="4">
        <v>0</v>
      </c>
      <c r="D341" s="4">
        <v>0</v>
      </c>
      <c r="E341" s="4">
        <v>3</v>
      </c>
      <c r="F341" s="4">
        <v>0</v>
      </c>
      <c r="G341" s="4">
        <v>0</v>
      </c>
      <c r="H341" s="4">
        <v>0</v>
      </c>
      <c r="I341" s="4">
        <v>0</v>
      </c>
      <c r="J341" s="4">
        <v>0</v>
      </c>
      <c r="K341" s="4">
        <v>120</v>
      </c>
    </row>
    <row r="342" spans="1:14" x14ac:dyDescent="0.3">
      <c r="A342" s="4">
        <v>34</v>
      </c>
      <c r="B342" s="4">
        <v>4681</v>
      </c>
      <c r="C342" s="4">
        <v>0</v>
      </c>
      <c r="D342" s="4">
        <v>0</v>
      </c>
      <c r="E342" s="4">
        <v>3</v>
      </c>
      <c r="F342" s="4">
        <v>0</v>
      </c>
      <c r="G342" s="4">
        <v>0</v>
      </c>
      <c r="H342" s="4">
        <v>0</v>
      </c>
      <c r="I342" s="4">
        <v>0</v>
      </c>
      <c r="J342" s="4">
        <v>0</v>
      </c>
      <c r="K342" s="4">
        <v>129</v>
      </c>
    </row>
    <row r="343" spans="1:14" x14ac:dyDescent="0.3">
      <c r="B343" s="4">
        <v>4681</v>
      </c>
      <c r="C343" s="4">
        <v>0</v>
      </c>
      <c r="D343" s="4">
        <v>0</v>
      </c>
      <c r="E343" s="4">
        <v>3</v>
      </c>
      <c r="F343" s="4">
        <v>0</v>
      </c>
      <c r="G343" s="4">
        <v>1</v>
      </c>
      <c r="H343" s="4">
        <v>1</v>
      </c>
      <c r="I343" s="4">
        <v>1</v>
      </c>
      <c r="J343" s="4">
        <v>0</v>
      </c>
      <c r="K343" s="4">
        <v>2</v>
      </c>
    </row>
    <row r="344" spans="1:14" x14ac:dyDescent="0.3">
      <c r="B344" s="4">
        <v>4681</v>
      </c>
      <c r="C344" s="4">
        <v>0</v>
      </c>
      <c r="D344" s="4">
        <v>3</v>
      </c>
      <c r="E344" s="4">
        <v>0</v>
      </c>
      <c r="F344" s="4">
        <v>0</v>
      </c>
      <c r="G344" s="4">
        <v>2</v>
      </c>
      <c r="H344" s="4">
        <v>1</v>
      </c>
      <c r="I344" s="4">
        <v>0</v>
      </c>
      <c r="J344" s="4">
        <v>0</v>
      </c>
      <c r="K344" s="4">
        <v>120</v>
      </c>
    </row>
    <row r="345" spans="1:14" x14ac:dyDescent="0.3">
      <c r="B345" s="4">
        <v>4681</v>
      </c>
      <c r="G345" s="4"/>
      <c r="H345" s="4"/>
    </row>
    <row r="346" spans="1:14" x14ac:dyDescent="0.3">
      <c r="B346" s="4">
        <v>4681</v>
      </c>
      <c r="G346" s="4"/>
      <c r="H346" s="4"/>
    </row>
    <row r="347" spans="1:14" x14ac:dyDescent="0.3">
      <c r="B347" s="4">
        <v>4681</v>
      </c>
      <c r="C347" s="4">
        <v>0</v>
      </c>
      <c r="D347" s="4">
        <v>0</v>
      </c>
      <c r="E347" s="4">
        <v>1</v>
      </c>
      <c r="F347" s="4">
        <v>0</v>
      </c>
      <c r="G347" s="4">
        <v>0</v>
      </c>
      <c r="H347" s="4">
        <v>0</v>
      </c>
      <c r="I347" s="4">
        <v>0</v>
      </c>
      <c r="J347" s="4">
        <v>0</v>
      </c>
      <c r="K347" s="4">
        <v>120</v>
      </c>
    </row>
    <row r="348" spans="1:14" x14ac:dyDescent="0.3">
      <c r="B348" s="4">
        <v>4681</v>
      </c>
      <c r="G348" s="4"/>
      <c r="H348" s="4"/>
    </row>
    <row r="349" spans="1:14" x14ac:dyDescent="0.3">
      <c r="B349" s="4">
        <v>4915</v>
      </c>
      <c r="C349" s="4">
        <v>0</v>
      </c>
      <c r="D349" s="4">
        <v>0</v>
      </c>
      <c r="E349" s="4">
        <v>0</v>
      </c>
      <c r="F349" s="4">
        <v>0</v>
      </c>
      <c r="G349" s="4">
        <v>0</v>
      </c>
      <c r="H349" s="4">
        <v>0</v>
      </c>
      <c r="I349" s="4">
        <v>0</v>
      </c>
      <c r="J349" s="4">
        <v>0</v>
      </c>
      <c r="K349" s="4">
        <v>120</v>
      </c>
      <c r="N349" s="4" t="s">
        <v>78</v>
      </c>
    </row>
    <row r="350" spans="1:14" x14ac:dyDescent="0.3">
      <c r="B350" s="4">
        <v>4915</v>
      </c>
      <c r="C350" s="4">
        <v>0</v>
      </c>
      <c r="D350" s="4">
        <v>0</v>
      </c>
      <c r="E350" s="4">
        <v>0</v>
      </c>
      <c r="F350" s="4">
        <v>0</v>
      </c>
      <c r="G350" s="4">
        <v>0</v>
      </c>
      <c r="H350" s="4">
        <v>0</v>
      </c>
      <c r="I350" s="4">
        <v>0</v>
      </c>
      <c r="J350" s="4">
        <v>0</v>
      </c>
      <c r="K350" s="4">
        <v>120</v>
      </c>
      <c r="N350" s="4" t="s">
        <v>73</v>
      </c>
    </row>
    <row r="351" spans="1:14" x14ac:dyDescent="0.3">
      <c r="B351" s="4">
        <v>4915</v>
      </c>
      <c r="C351" s="4">
        <v>0</v>
      </c>
      <c r="D351" s="4">
        <v>0</v>
      </c>
      <c r="E351" s="4">
        <v>1</v>
      </c>
      <c r="F351" s="4">
        <v>0</v>
      </c>
      <c r="G351" s="4">
        <v>0</v>
      </c>
      <c r="H351" s="4">
        <v>0</v>
      </c>
      <c r="I351" s="4">
        <v>0</v>
      </c>
      <c r="J351" s="4">
        <v>0</v>
      </c>
      <c r="K351" s="4">
        <v>120</v>
      </c>
      <c r="N351" s="4" t="s">
        <v>107</v>
      </c>
    </row>
    <row r="352" spans="1:14" x14ac:dyDescent="0.3">
      <c r="B352" s="4">
        <v>4915</v>
      </c>
      <c r="C352" s="4">
        <v>0</v>
      </c>
      <c r="D352" s="4">
        <v>0</v>
      </c>
      <c r="E352" s="4">
        <v>0</v>
      </c>
      <c r="F352" s="4">
        <v>0</v>
      </c>
      <c r="G352" s="4">
        <v>3</v>
      </c>
      <c r="H352" s="4">
        <v>1</v>
      </c>
      <c r="I352" s="4">
        <v>1</v>
      </c>
      <c r="J352" s="4">
        <v>0</v>
      </c>
      <c r="K352" s="4">
        <v>5</v>
      </c>
    </row>
    <row r="353" spans="1:14" x14ac:dyDescent="0.3">
      <c r="B353" s="4">
        <v>4915</v>
      </c>
      <c r="C353" s="4">
        <v>0</v>
      </c>
      <c r="D353" s="4">
        <v>0</v>
      </c>
      <c r="E353" s="4">
        <v>0</v>
      </c>
      <c r="F353" s="4">
        <v>0</v>
      </c>
      <c r="G353" s="4">
        <v>3</v>
      </c>
      <c r="H353" s="4">
        <v>1</v>
      </c>
      <c r="I353" s="4">
        <v>1</v>
      </c>
      <c r="J353" s="4">
        <v>0</v>
      </c>
      <c r="K353" s="4">
        <v>5</v>
      </c>
    </row>
    <row r="354" spans="1:14" x14ac:dyDescent="0.3">
      <c r="B354" s="4">
        <v>4915</v>
      </c>
      <c r="C354" s="4">
        <v>0</v>
      </c>
      <c r="D354" s="4">
        <v>0</v>
      </c>
      <c r="E354" s="4">
        <v>2</v>
      </c>
      <c r="F354" s="4">
        <v>0</v>
      </c>
      <c r="G354" s="4">
        <v>1</v>
      </c>
      <c r="H354" s="4">
        <v>1</v>
      </c>
      <c r="I354" s="4">
        <v>1</v>
      </c>
      <c r="J354" s="4">
        <v>0</v>
      </c>
      <c r="K354" s="4">
        <v>5</v>
      </c>
    </row>
    <row r="355" spans="1:14" x14ac:dyDescent="0.3">
      <c r="A355" s="4">
        <v>43</v>
      </c>
      <c r="B355" s="4">
        <v>4915</v>
      </c>
      <c r="C355" s="4">
        <v>0</v>
      </c>
      <c r="D355" s="4">
        <v>0</v>
      </c>
      <c r="E355" s="4">
        <v>0</v>
      </c>
      <c r="F355" s="4">
        <v>0</v>
      </c>
      <c r="G355" s="4">
        <v>3</v>
      </c>
      <c r="H355" s="4">
        <v>1</v>
      </c>
      <c r="I355" s="4">
        <v>1</v>
      </c>
      <c r="J355" s="4">
        <v>0</v>
      </c>
      <c r="K355" s="4">
        <v>10</v>
      </c>
    </row>
    <row r="356" spans="1:14" x14ac:dyDescent="0.3">
      <c r="B356" s="4">
        <v>4915</v>
      </c>
      <c r="C356" s="4">
        <v>1</v>
      </c>
      <c r="D356" s="4">
        <v>0</v>
      </c>
      <c r="E356" s="4">
        <v>1</v>
      </c>
      <c r="F356" s="4">
        <v>0</v>
      </c>
      <c r="G356" s="4">
        <v>3</v>
      </c>
      <c r="H356" s="4">
        <v>1</v>
      </c>
      <c r="I356" s="4">
        <v>1</v>
      </c>
      <c r="J356" s="4">
        <v>0</v>
      </c>
      <c r="K356" s="4">
        <v>7</v>
      </c>
    </row>
    <row r="357" spans="1:14" x14ac:dyDescent="0.3">
      <c r="B357" s="4">
        <v>4915</v>
      </c>
      <c r="G357" s="4"/>
      <c r="H357" s="4"/>
    </row>
    <row r="358" spans="1:14" x14ac:dyDescent="0.3">
      <c r="B358" s="4">
        <v>4915</v>
      </c>
      <c r="G358" s="4"/>
      <c r="H358" s="4"/>
    </row>
    <row r="359" spans="1:14" x14ac:dyDescent="0.3">
      <c r="B359" s="4">
        <v>4915</v>
      </c>
      <c r="C359" s="4">
        <v>1</v>
      </c>
      <c r="D359" s="4">
        <v>0</v>
      </c>
      <c r="E359" s="4">
        <v>2</v>
      </c>
      <c r="F359" s="4">
        <v>0</v>
      </c>
      <c r="G359" s="4">
        <v>1</v>
      </c>
      <c r="H359" s="4">
        <v>1</v>
      </c>
      <c r="I359" s="4">
        <v>1</v>
      </c>
      <c r="J359" s="4">
        <v>0</v>
      </c>
      <c r="K359" s="4">
        <v>2</v>
      </c>
      <c r="N359" s="4" t="s">
        <v>176</v>
      </c>
    </row>
    <row r="360" spans="1:14" x14ac:dyDescent="0.3">
      <c r="B360" s="4">
        <v>4915</v>
      </c>
      <c r="C360" s="4">
        <v>0</v>
      </c>
      <c r="D360" s="4">
        <v>0</v>
      </c>
      <c r="E360" s="4">
        <v>1</v>
      </c>
      <c r="F360" s="4">
        <v>0</v>
      </c>
      <c r="G360" s="4">
        <v>0</v>
      </c>
      <c r="H360" s="4">
        <v>0</v>
      </c>
      <c r="I360" s="4">
        <v>0</v>
      </c>
      <c r="J360" s="4">
        <v>0</v>
      </c>
      <c r="K360" s="4">
        <v>120</v>
      </c>
      <c r="N360" s="4" t="s">
        <v>107</v>
      </c>
    </row>
    <row r="361" spans="1:14" x14ac:dyDescent="0.3">
      <c r="B361" s="4">
        <v>4915</v>
      </c>
      <c r="C361" s="4">
        <v>1</v>
      </c>
      <c r="D361" s="4">
        <v>0</v>
      </c>
      <c r="E361" s="4">
        <v>2</v>
      </c>
      <c r="F361" s="4">
        <v>0</v>
      </c>
      <c r="G361" s="4">
        <v>0</v>
      </c>
      <c r="H361" s="4">
        <v>0</v>
      </c>
      <c r="I361" s="4">
        <v>0</v>
      </c>
      <c r="J361" s="4">
        <v>0</v>
      </c>
      <c r="K361" s="4">
        <v>120</v>
      </c>
    </row>
    <row r="362" spans="1:14" x14ac:dyDescent="0.3">
      <c r="B362" s="4">
        <v>4918</v>
      </c>
      <c r="C362" s="4">
        <v>2</v>
      </c>
      <c r="D362" s="4">
        <v>0</v>
      </c>
      <c r="E362" s="4">
        <v>1</v>
      </c>
      <c r="F362" s="4">
        <v>0</v>
      </c>
      <c r="G362" s="4">
        <v>1</v>
      </c>
      <c r="H362" s="4">
        <v>1</v>
      </c>
      <c r="I362" s="4">
        <v>1</v>
      </c>
      <c r="J362" s="4">
        <v>0</v>
      </c>
      <c r="K362" s="4">
        <v>2</v>
      </c>
    </row>
    <row r="363" spans="1:14" x14ac:dyDescent="0.3">
      <c r="A363" s="4">
        <v>11</v>
      </c>
      <c r="B363" s="4">
        <v>4918</v>
      </c>
      <c r="C363" s="4">
        <v>0</v>
      </c>
      <c r="D363" s="4">
        <v>2</v>
      </c>
      <c r="E363" s="4">
        <v>0</v>
      </c>
      <c r="F363" s="4">
        <v>0</v>
      </c>
      <c r="G363" s="4">
        <v>1</v>
      </c>
      <c r="H363" s="4">
        <v>1</v>
      </c>
      <c r="I363" s="4">
        <v>1</v>
      </c>
      <c r="J363" s="4">
        <v>0</v>
      </c>
      <c r="K363" s="4">
        <v>1</v>
      </c>
      <c r="N363" s="4" t="s">
        <v>63</v>
      </c>
    </row>
    <row r="364" spans="1:14" x14ac:dyDescent="0.3">
      <c r="B364" s="4">
        <v>4918</v>
      </c>
      <c r="C364" s="4">
        <v>0</v>
      </c>
      <c r="D364" s="4">
        <v>0</v>
      </c>
      <c r="E364" s="4">
        <v>0</v>
      </c>
      <c r="F364" s="4">
        <v>0</v>
      </c>
      <c r="G364" s="4">
        <v>0</v>
      </c>
      <c r="H364" s="4">
        <v>0</v>
      </c>
      <c r="I364" s="4">
        <v>0</v>
      </c>
      <c r="J364" s="4">
        <v>0</v>
      </c>
      <c r="K364" s="4">
        <v>120</v>
      </c>
      <c r="N364" s="4" t="s">
        <v>109</v>
      </c>
    </row>
    <row r="365" spans="1:14" x14ac:dyDescent="0.3">
      <c r="B365" s="4">
        <v>4918</v>
      </c>
      <c r="C365" s="4">
        <v>0</v>
      </c>
      <c r="D365" s="4">
        <v>0</v>
      </c>
      <c r="E365" s="4">
        <v>0</v>
      </c>
      <c r="F365" s="4">
        <v>0</v>
      </c>
      <c r="G365" s="4">
        <v>0</v>
      </c>
      <c r="H365" s="4">
        <v>0</v>
      </c>
      <c r="I365" s="4">
        <v>0</v>
      </c>
      <c r="J365" s="4">
        <v>0</v>
      </c>
      <c r="K365" s="4">
        <v>120</v>
      </c>
    </row>
    <row r="366" spans="1:14" x14ac:dyDescent="0.3">
      <c r="B366" s="4">
        <v>4918</v>
      </c>
      <c r="C366" s="4">
        <v>0</v>
      </c>
      <c r="D366" s="4">
        <v>0</v>
      </c>
      <c r="E366" s="4">
        <v>3</v>
      </c>
      <c r="F366" s="4">
        <v>0</v>
      </c>
      <c r="G366" s="4">
        <v>1</v>
      </c>
      <c r="H366" s="4">
        <v>1</v>
      </c>
      <c r="I366" s="4">
        <v>1</v>
      </c>
      <c r="J366" s="4">
        <v>0</v>
      </c>
      <c r="K366" s="4">
        <v>2</v>
      </c>
    </row>
    <row r="367" spans="1:14" x14ac:dyDescent="0.3">
      <c r="A367" s="4">
        <v>38</v>
      </c>
      <c r="B367" s="4">
        <v>4918</v>
      </c>
      <c r="C367" s="4">
        <v>0</v>
      </c>
      <c r="D367" s="4">
        <v>0</v>
      </c>
      <c r="E367" s="4">
        <v>0</v>
      </c>
      <c r="F367" s="4">
        <v>0</v>
      </c>
      <c r="G367" s="4">
        <v>1</v>
      </c>
      <c r="H367" s="4">
        <v>1</v>
      </c>
      <c r="I367" s="4">
        <v>1</v>
      </c>
      <c r="J367" s="4">
        <v>0</v>
      </c>
      <c r="K367" s="4">
        <v>40</v>
      </c>
      <c r="L367" s="4" t="s">
        <v>114</v>
      </c>
      <c r="M367" s="4" t="s">
        <v>137</v>
      </c>
    </row>
    <row r="368" spans="1:14" x14ac:dyDescent="0.3">
      <c r="B368" s="4">
        <v>4918</v>
      </c>
      <c r="C368" s="4">
        <v>0</v>
      </c>
      <c r="D368" s="4">
        <v>0</v>
      </c>
      <c r="E368" s="4">
        <v>0</v>
      </c>
      <c r="F368" s="4">
        <v>0</v>
      </c>
      <c r="G368" s="4">
        <v>3</v>
      </c>
      <c r="H368" s="4">
        <v>1</v>
      </c>
      <c r="I368" s="4">
        <v>1</v>
      </c>
      <c r="J368" s="4">
        <v>0</v>
      </c>
      <c r="K368" s="4">
        <v>5</v>
      </c>
    </row>
    <row r="369" spans="1:14" x14ac:dyDescent="0.3">
      <c r="A369" s="4">
        <v>46</v>
      </c>
      <c r="B369" s="4">
        <v>4918</v>
      </c>
      <c r="C369" s="4">
        <v>0</v>
      </c>
      <c r="D369" s="4">
        <v>0</v>
      </c>
      <c r="E369" s="4">
        <v>0</v>
      </c>
      <c r="F369" s="4">
        <v>0</v>
      </c>
      <c r="G369" s="4">
        <v>1</v>
      </c>
      <c r="H369" s="4">
        <v>1</v>
      </c>
      <c r="I369" s="4">
        <v>1</v>
      </c>
      <c r="J369" s="4">
        <v>0</v>
      </c>
      <c r="K369" s="4">
        <v>2</v>
      </c>
    </row>
    <row r="370" spans="1:14" x14ac:dyDescent="0.3">
      <c r="B370" s="4">
        <v>4918</v>
      </c>
      <c r="G370" s="4"/>
      <c r="H370" s="4"/>
    </row>
    <row r="371" spans="1:14" x14ac:dyDescent="0.3">
      <c r="B371" s="4">
        <v>4918</v>
      </c>
      <c r="C371" s="4">
        <v>0</v>
      </c>
      <c r="D371" s="4">
        <v>0</v>
      </c>
      <c r="E371" s="4">
        <v>0</v>
      </c>
      <c r="F371" s="4">
        <v>0</v>
      </c>
      <c r="G371" s="4">
        <v>1</v>
      </c>
      <c r="H371" s="4">
        <v>1</v>
      </c>
      <c r="I371" s="4">
        <v>1</v>
      </c>
      <c r="J371" s="4">
        <v>0</v>
      </c>
      <c r="K371" s="4">
        <v>2</v>
      </c>
      <c r="N371" s="4" t="s">
        <v>163</v>
      </c>
    </row>
    <row r="372" spans="1:14" x14ac:dyDescent="0.3">
      <c r="B372" s="4">
        <v>4918</v>
      </c>
      <c r="C372" s="4">
        <v>0</v>
      </c>
      <c r="D372" s="4">
        <v>0</v>
      </c>
      <c r="E372" s="4">
        <v>0</v>
      </c>
      <c r="F372" s="4">
        <v>0</v>
      </c>
      <c r="G372" s="4">
        <v>3</v>
      </c>
      <c r="H372" s="4">
        <v>1</v>
      </c>
      <c r="I372" s="4">
        <v>1</v>
      </c>
      <c r="J372" s="4">
        <v>0</v>
      </c>
      <c r="K372" s="4">
        <v>10</v>
      </c>
    </row>
    <row r="373" spans="1:14" x14ac:dyDescent="0.3">
      <c r="B373" s="4">
        <v>4918</v>
      </c>
      <c r="C373" s="4">
        <v>0</v>
      </c>
      <c r="D373" s="4">
        <v>0</v>
      </c>
      <c r="E373" s="4">
        <v>0</v>
      </c>
      <c r="F373" s="4">
        <v>0</v>
      </c>
      <c r="G373" s="4">
        <v>1</v>
      </c>
      <c r="H373" s="4">
        <v>1</v>
      </c>
      <c r="I373" s="4">
        <v>1</v>
      </c>
      <c r="J373" s="4">
        <v>0</v>
      </c>
      <c r="K373" s="4">
        <v>8</v>
      </c>
    </row>
    <row r="374" spans="1:14" x14ac:dyDescent="0.3">
      <c r="B374" s="4">
        <v>5450</v>
      </c>
      <c r="C374" s="4">
        <v>0</v>
      </c>
      <c r="D374" s="4">
        <v>0</v>
      </c>
      <c r="E374" s="4">
        <v>6</v>
      </c>
      <c r="F374" s="4">
        <v>0</v>
      </c>
      <c r="G374" s="4">
        <v>1</v>
      </c>
      <c r="H374" s="4">
        <v>1</v>
      </c>
      <c r="I374" s="4">
        <v>1</v>
      </c>
      <c r="J374" s="4">
        <v>0</v>
      </c>
      <c r="K374" s="4">
        <v>14</v>
      </c>
    </row>
    <row r="375" spans="1:14" x14ac:dyDescent="0.3">
      <c r="B375" s="4">
        <v>5450</v>
      </c>
      <c r="C375" s="4">
        <v>0</v>
      </c>
      <c r="D375" s="4">
        <v>0</v>
      </c>
      <c r="E375" s="4">
        <v>1</v>
      </c>
      <c r="F375" s="4">
        <v>3</v>
      </c>
      <c r="G375" s="4">
        <v>0</v>
      </c>
      <c r="H375" s="4">
        <v>0</v>
      </c>
      <c r="I375" s="4">
        <v>0</v>
      </c>
      <c r="J375" s="4">
        <v>0</v>
      </c>
      <c r="K375" s="4">
        <v>120</v>
      </c>
    </row>
    <row r="376" spans="1:14" x14ac:dyDescent="0.3">
      <c r="A376" s="4">
        <v>15</v>
      </c>
      <c r="B376" s="4">
        <v>5450</v>
      </c>
      <c r="C376" s="4">
        <v>0</v>
      </c>
      <c r="D376" s="4">
        <v>0</v>
      </c>
      <c r="E376" s="4">
        <v>3</v>
      </c>
      <c r="F376" s="4">
        <v>0</v>
      </c>
      <c r="G376" s="4">
        <v>1</v>
      </c>
      <c r="H376" s="4">
        <v>1</v>
      </c>
      <c r="I376" s="4">
        <v>1</v>
      </c>
      <c r="J376" s="4">
        <v>0</v>
      </c>
      <c r="K376" s="4">
        <v>3</v>
      </c>
    </row>
    <row r="377" spans="1:14" x14ac:dyDescent="0.3">
      <c r="B377" s="4">
        <v>5450</v>
      </c>
      <c r="C377" s="4">
        <v>0</v>
      </c>
      <c r="D377" s="4">
        <v>0</v>
      </c>
      <c r="E377" s="4">
        <v>3</v>
      </c>
      <c r="F377" s="4">
        <v>0</v>
      </c>
      <c r="G377" s="4">
        <v>1</v>
      </c>
      <c r="H377" s="4">
        <v>1</v>
      </c>
      <c r="I377" s="4">
        <v>1</v>
      </c>
      <c r="J377" s="4">
        <v>0</v>
      </c>
      <c r="K377" s="4">
        <v>2</v>
      </c>
    </row>
    <row r="378" spans="1:14" x14ac:dyDescent="0.3">
      <c r="B378" s="4">
        <v>5450</v>
      </c>
      <c r="C378" s="4">
        <v>0</v>
      </c>
      <c r="D378" s="4">
        <v>2</v>
      </c>
      <c r="E378" s="4">
        <v>0</v>
      </c>
      <c r="F378" s="4">
        <v>2</v>
      </c>
      <c r="G378" s="4">
        <v>1</v>
      </c>
      <c r="H378" s="4">
        <v>1</v>
      </c>
      <c r="I378" s="4">
        <v>1</v>
      </c>
      <c r="J378" s="4">
        <v>0</v>
      </c>
      <c r="K378" s="4">
        <v>2</v>
      </c>
    </row>
    <row r="379" spans="1:14" x14ac:dyDescent="0.3">
      <c r="B379" s="4">
        <v>5450</v>
      </c>
      <c r="C379" s="4">
        <v>0</v>
      </c>
      <c r="D379" s="4">
        <v>0</v>
      </c>
      <c r="E379" s="4">
        <v>1</v>
      </c>
      <c r="F379" s="4">
        <v>0</v>
      </c>
      <c r="G379" s="4">
        <v>1</v>
      </c>
      <c r="H379" s="4">
        <v>1</v>
      </c>
      <c r="I379" s="4">
        <v>1</v>
      </c>
      <c r="J379" s="4">
        <v>0</v>
      </c>
      <c r="K379" s="4">
        <v>2</v>
      </c>
    </row>
    <row r="380" spans="1:14" x14ac:dyDescent="0.3">
      <c r="B380" s="4">
        <v>5450</v>
      </c>
      <c r="C380" s="4">
        <v>1</v>
      </c>
      <c r="D380" s="4">
        <v>0</v>
      </c>
      <c r="E380" s="4">
        <v>3</v>
      </c>
      <c r="F380" s="4">
        <v>0</v>
      </c>
      <c r="G380" s="4">
        <v>1</v>
      </c>
      <c r="H380" s="4">
        <v>1</v>
      </c>
      <c r="I380" s="4">
        <v>1</v>
      </c>
      <c r="J380" s="4">
        <v>0</v>
      </c>
      <c r="K380" s="4">
        <v>2</v>
      </c>
    </row>
    <row r="381" spans="1:14" x14ac:dyDescent="0.3">
      <c r="B381" s="4">
        <v>5450</v>
      </c>
      <c r="C381" s="4">
        <v>0</v>
      </c>
      <c r="D381" s="4">
        <v>5</v>
      </c>
      <c r="E381" s="4">
        <v>1</v>
      </c>
      <c r="F381" s="4">
        <v>1</v>
      </c>
      <c r="G381" s="4">
        <v>1</v>
      </c>
      <c r="H381" s="4">
        <v>1</v>
      </c>
      <c r="I381" s="4">
        <v>1</v>
      </c>
      <c r="J381" s="4">
        <v>0</v>
      </c>
      <c r="K381" s="4">
        <v>5</v>
      </c>
    </row>
    <row r="382" spans="1:14" x14ac:dyDescent="0.3">
      <c r="B382" s="4">
        <v>5450</v>
      </c>
      <c r="G382" s="4"/>
      <c r="H382" s="4"/>
    </row>
    <row r="383" spans="1:14" x14ac:dyDescent="0.3">
      <c r="B383" s="4">
        <v>5450</v>
      </c>
      <c r="G383" s="4"/>
      <c r="H383" s="4"/>
    </row>
    <row r="384" spans="1:14" x14ac:dyDescent="0.3">
      <c r="A384" s="4">
        <v>66</v>
      </c>
      <c r="B384" s="4">
        <v>5450</v>
      </c>
      <c r="C384" s="4">
        <v>0</v>
      </c>
      <c r="D384" s="4">
        <v>0</v>
      </c>
      <c r="E384" s="4">
        <v>3</v>
      </c>
      <c r="F384" s="4">
        <v>0</v>
      </c>
      <c r="G384" s="4">
        <v>1</v>
      </c>
      <c r="H384" s="4">
        <v>1</v>
      </c>
      <c r="I384" s="4">
        <v>1</v>
      </c>
      <c r="J384" s="4">
        <v>0</v>
      </c>
      <c r="K384" s="4">
        <v>2</v>
      </c>
      <c r="N384" s="4" t="s">
        <v>175</v>
      </c>
    </row>
    <row r="385" spans="1:14" x14ac:dyDescent="0.3">
      <c r="B385" s="4">
        <v>5450</v>
      </c>
      <c r="C385" s="4">
        <v>0</v>
      </c>
      <c r="D385" s="4">
        <v>2</v>
      </c>
      <c r="E385" s="4">
        <v>3</v>
      </c>
      <c r="F385" s="4">
        <v>1</v>
      </c>
      <c r="G385" s="4">
        <v>1</v>
      </c>
      <c r="H385" s="4">
        <v>1</v>
      </c>
      <c r="I385" s="4">
        <v>1</v>
      </c>
      <c r="J385" s="4">
        <v>0</v>
      </c>
      <c r="K385" s="4">
        <v>2</v>
      </c>
    </row>
    <row r="386" spans="1:14" x14ac:dyDescent="0.3">
      <c r="B386" s="4">
        <v>5588</v>
      </c>
      <c r="C386" s="4">
        <v>0</v>
      </c>
      <c r="D386" s="4">
        <v>3</v>
      </c>
      <c r="E386" s="4">
        <v>0</v>
      </c>
      <c r="F386" s="4">
        <v>0</v>
      </c>
      <c r="G386" s="4">
        <v>1</v>
      </c>
      <c r="H386" s="4">
        <v>1</v>
      </c>
      <c r="I386" s="4">
        <v>1</v>
      </c>
      <c r="J386" s="4">
        <v>0</v>
      </c>
      <c r="K386" s="4">
        <v>1</v>
      </c>
    </row>
    <row r="387" spans="1:14" x14ac:dyDescent="0.3">
      <c r="B387" s="4">
        <v>5588</v>
      </c>
      <c r="C387" s="4">
        <v>1</v>
      </c>
      <c r="D387" s="4">
        <v>2</v>
      </c>
      <c r="E387" s="4">
        <v>0</v>
      </c>
      <c r="F387" s="4">
        <v>0</v>
      </c>
      <c r="G387" s="4">
        <v>1</v>
      </c>
      <c r="H387" s="4">
        <v>1</v>
      </c>
      <c r="I387" s="4">
        <v>1</v>
      </c>
      <c r="J387" s="4">
        <v>0</v>
      </c>
      <c r="K387" s="4">
        <v>1</v>
      </c>
    </row>
    <row r="388" spans="1:14" x14ac:dyDescent="0.3">
      <c r="B388" s="4">
        <v>5588</v>
      </c>
      <c r="C388" s="4">
        <v>2</v>
      </c>
      <c r="D388" s="4">
        <v>2</v>
      </c>
      <c r="E388" s="4">
        <v>1</v>
      </c>
      <c r="F388" s="4">
        <v>0</v>
      </c>
      <c r="G388" s="4">
        <v>1</v>
      </c>
      <c r="H388" s="4">
        <v>1</v>
      </c>
      <c r="I388" s="4">
        <v>1</v>
      </c>
      <c r="J388" s="4">
        <v>1</v>
      </c>
      <c r="K388" s="4">
        <v>2</v>
      </c>
    </row>
    <row r="389" spans="1:14" x14ac:dyDescent="0.3">
      <c r="B389" s="4">
        <v>5588</v>
      </c>
      <c r="C389" s="4">
        <v>1</v>
      </c>
      <c r="D389" s="4">
        <v>1</v>
      </c>
      <c r="E389" s="4">
        <v>0</v>
      </c>
      <c r="F389" s="4">
        <v>0</v>
      </c>
      <c r="G389" s="4">
        <v>0</v>
      </c>
      <c r="H389" s="4">
        <v>0</v>
      </c>
      <c r="I389" s="4">
        <v>0</v>
      </c>
      <c r="J389" s="4">
        <v>0</v>
      </c>
      <c r="K389" s="4">
        <v>120</v>
      </c>
      <c r="L389" s="4" t="s">
        <v>114</v>
      </c>
    </row>
    <row r="390" spans="1:14" x14ac:dyDescent="0.3">
      <c r="B390" s="4">
        <v>5588</v>
      </c>
      <c r="C390" s="4">
        <v>1</v>
      </c>
      <c r="D390" s="4">
        <v>2</v>
      </c>
      <c r="E390" s="4">
        <v>0</v>
      </c>
      <c r="F390" s="4">
        <v>0</v>
      </c>
      <c r="G390" s="4">
        <v>1</v>
      </c>
      <c r="H390" s="4">
        <v>1</v>
      </c>
      <c r="I390" s="4">
        <v>1</v>
      </c>
      <c r="J390" s="4">
        <v>0</v>
      </c>
      <c r="K390" s="4">
        <v>2</v>
      </c>
    </row>
    <row r="391" spans="1:14" x14ac:dyDescent="0.3">
      <c r="B391" s="4">
        <v>5588</v>
      </c>
      <c r="C391" s="4">
        <v>1</v>
      </c>
      <c r="D391" s="4">
        <v>2</v>
      </c>
      <c r="E391" s="4">
        <v>0</v>
      </c>
      <c r="F391" s="4">
        <v>0</v>
      </c>
      <c r="G391" s="4">
        <v>0</v>
      </c>
      <c r="H391" s="4">
        <v>0</v>
      </c>
      <c r="I391" s="4">
        <v>0</v>
      </c>
      <c r="J391" s="4">
        <v>0</v>
      </c>
      <c r="K391" s="4">
        <v>120</v>
      </c>
    </row>
    <row r="392" spans="1:14" x14ac:dyDescent="0.3">
      <c r="A392" s="4">
        <v>45</v>
      </c>
      <c r="B392" s="4">
        <v>5588</v>
      </c>
      <c r="C392" s="4">
        <v>0</v>
      </c>
      <c r="D392" s="4">
        <v>1</v>
      </c>
      <c r="E392" s="4">
        <v>0</v>
      </c>
      <c r="F392" s="4">
        <v>0</v>
      </c>
      <c r="G392" s="4">
        <v>0</v>
      </c>
      <c r="H392" s="4">
        <v>0</v>
      </c>
      <c r="I392" s="4">
        <v>0</v>
      </c>
      <c r="J392" s="4">
        <v>0</v>
      </c>
      <c r="K392" s="4">
        <v>120</v>
      </c>
    </row>
    <row r="393" spans="1:14" x14ac:dyDescent="0.3">
      <c r="B393" s="4">
        <v>5588</v>
      </c>
      <c r="C393" s="4">
        <v>1</v>
      </c>
      <c r="D393" s="4">
        <v>1</v>
      </c>
      <c r="E393" s="4">
        <v>0</v>
      </c>
      <c r="F393" s="4">
        <v>0</v>
      </c>
      <c r="G393" s="4">
        <v>1</v>
      </c>
      <c r="H393" s="4">
        <v>1</v>
      </c>
      <c r="I393" s="4">
        <v>1</v>
      </c>
      <c r="J393" s="4">
        <v>0</v>
      </c>
      <c r="K393" s="4">
        <v>2</v>
      </c>
    </row>
    <row r="394" spans="1:14" x14ac:dyDescent="0.3">
      <c r="B394" s="4">
        <v>5588</v>
      </c>
      <c r="G394" s="4"/>
      <c r="H394" s="4"/>
    </row>
    <row r="395" spans="1:14" x14ac:dyDescent="0.3">
      <c r="B395" s="4">
        <v>5588</v>
      </c>
      <c r="C395" s="4">
        <v>3</v>
      </c>
      <c r="D395" s="4">
        <v>1</v>
      </c>
      <c r="E395" s="4">
        <v>0</v>
      </c>
      <c r="F395" s="4">
        <v>0</v>
      </c>
      <c r="G395" s="4">
        <v>1</v>
      </c>
      <c r="H395" s="4">
        <v>1</v>
      </c>
      <c r="I395" s="4">
        <v>1</v>
      </c>
      <c r="J395" s="4">
        <v>0</v>
      </c>
      <c r="K395" s="4">
        <v>2</v>
      </c>
    </row>
    <row r="396" spans="1:14" x14ac:dyDescent="0.3">
      <c r="B396" s="4">
        <v>5588</v>
      </c>
      <c r="C396" s="4">
        <v>0</v>
      </c>
      <c r="D396" s="4">
        <v>0</v>
      </c>
      <c r="E396" s="4">
        <v>0</v>
      </c>
      <c r="F396" s="4">
        <v>0</v>
      </c>
      <c r="G396" s="4">
        <v>0</v>
      </c>
      <c r="H396" s="4">
        <v>1</v>
      </c>
      <c r="I396" s="4">
        <v>1</v>
      </c>
      <c r="J396" s="4">
        <v>0</v>
      </c>
      <c r="K396" s="4">
        <v>2</v>
      </c>
    </row>
    <row r="397" spans="1:14" x14ac:dyDescent="0.3">
      <c r="B397" s="4">
        <v>5588</v>
      </c>
      <c r="C397" s="4">
        <v>0</v>
      </c>
      <c r="D397" s="4">
        <v>0</v>
      </c>
      <c r="E397" s="4">
        <v>0</v>
      </c>
      <c r="F397" s="4">
        <v>0</v>
      </c>
      <c r="G397" s="4">
        <v>1</v>
      </c>
      <c r="H397" s="4">
        <v>1</v>
      </c>
      <c r="I397" s="4">
        <v>1</v>
      </c>
      <c r="J397" s="4">
        <v>0</v>
      </c>
      <c r="K397" s="4">
        <v>2</v>
      </c>
    </row>
    <row r="398" spans="1:14" x14ac:dyDescent="0.3">
      <c r="B398" s="4">
        <v>5588</v>
      </c>
      <c r="C398" s="4">
        <v>0</v>
      </c>
      <c r="D398" s="4">
        <v>1</v>
      </c>
      <c r="E398" s="4">
        <v>0</v>
      </c>
      <c r="F398" s="4">
        <v>0</v>
      </c>
      <c r="G398" s="4">
        <v>0</v>
      </c>
      <c r="H398" s="4">
        <v>0</v>
      </c>
      <c r="I398" s="4">
        <v>0</v>
      </c>
      <c r="J398" s="4">
        <v>0</v>
      </c>
      <c r="K398" s="4">
        <v>120</v>
      </c>
      <c r="L398" s="4" t="s">
        <v>65</v>
      </c>
    </row>
    <row r="399" spans="1:14" x14ac:dyDescent="0.3">
      <c r="B399" s="4">
        <v>5588</v>
      </c>
      <c r="C399" s="4">
        <v>1</v>
      </c>
      <c r="D399" s="4">
        <v>2</v>
      </c>
      <c r="E399" s="4">
        <v>0</v>
      </c>
      <c r="F399" s="4">
        <v>0</v>
      </c>
      <c r="G399" s="4">
        <v>1</v>
      </c>
      <c r="H399" s="4">
        <v>1</v>
      </c>
      <c r="I399" s="4">
        <v>1</v>
      </c>
      <c r="J399" s="4">
        <v>0</v>
      </c>
      <c r="K399" s="4">
        <v>5</v>
      </c>
    </row>
    <row r="400" spans="1:14" x14ac:dyDescent="0.3">
      <c r="A400" s="4">
        <v>3</v>
      </c>
      <c r="B400" s="4">
        <v>5827</v>
      </c>
      <c r="C400" s="4">
        <v>3</v>
      </c>
      <c r="D400" s="4">
        <v>2</v>
      </c>
      <c r="E400" s="4">
        <v>0</v>
      </c>
      <c r="F400" s="4">
        <v>0</v>
      </c>
      <c r="G400" s="4">
        <v>3</v>
      </c>
      <c r="H400" s="4">
        <v>1</v>
      </c>
      <c r="I400" s="4">
        <v>1</v>
      </c>
      <c r="J400" s="4">
        <v>0</v>
      </c>
      <c r="K400" s="4">
        <v>2</v>
      </c>
      <c r="N400" s="4" t="s">
        <v>76</v>
      </c>
    </row>
    <row r="401" spans="1:14" x14ac:dyDescent="0.3">
      <c r="A401" s="4">
        <v>7</v>
      </c>
      <c r="B401" s="4">
        <v>5827</v>
      </c>
      <c r="C401" s="4">
        <v>0</v>
      </c>
      <c r="D401" s="4">
        <v>2</v>
      </c>
      <c r="E401" s="4">
        <v>0</v>
      </c>
      <c r="F401" s="4">
        <v>0</v>
      </c>
      <c r="G401" s="4">
        <v>1</v>
      </c>
      <c r="H401" s="4">
        <v>1</v>
      </c>
      <c r="I401" s="4">
        <v>1</v>
      </c>
      <c r="J401" s="4">
        <v>0</v>
      </c>
      <c r="K401" s="4">
        <v>10</v>
      </c>
    </row>
    <row r="402" spans="1:14" x14ac:dyDescent="0.3">
      <c r="B402" s="4">
        <v>5827</v>
      </c>
      <c r="C402" s="4">
        <v>4</v>
      </c>
      <c r="D402" s="4">
        <v>0</v>
      </c>
      <c r="E402" s="4">
        <v>0</v>
      </c>
      <c r="F402" s="4">
        <v>0</v>
      </c>
      <c r="G402" s="4">
        <v>3</v>
      </c>
      <c r="H402" s="4">
        <v>1</v>
      </c>
      <c r="I402" s="4">
        <v>1</v>
      </c>
      <c r="J402" s="4">
        <v>0</v>
      </c>
      <c r="K402" s="4">
        <v>5</v>
      </c>
    </row>
    <row r="403" spans="1:14" x14ac:dyDescent="0.3">
      <c r="B403" s="4">
        <v>5827</v>
      </c>
      <c r="C403" s="4">
        <v>1</v>
      </c>
      <c r="D403" s="4">
        <v>2</v>
      </c>
      <c r="E403" s="4">
        <v>0</v>
      </c>
      <c r="F403" s="4">
        <v>0</v>
      </c>
      <c r="G403" s="4">
        <v>1</v>
      </c>
      <c r="H403" s="4">
        <v>1</v>
      </c>
      <c r="I403" s="4">
        <v>1</v>
      </c>
      <c r="J403" s="4">
        <v>0</v>
      </c>
      <c r="K403" s="4">
        <v>2</v>
      </c>
    </row>
    <row r="404" spans="1:14" x14ac:dyDescent="0.3">
      <c r="B404" s="4">
        <v>5827</v>
      </c>
      <c r="C404" s="4">
        <v>2</v>
      </c>
      <c r="D404" s="4">
        <v>0</v>
      </c>
      <c r="E404" s="4">
        <v>0</v>
      </c>
      <c r="F404" s="4">
        <v>0</v>
      </c>
      <c r="G404" s="4">
        <v>0</v>
      </c>
      <c r="H404" s="4">
        <v>1</v>
      </c>
      <c r="I404" s="4">
        <v>0</v>
      </c>
      <c r="J404" s="4">
        <v>0</v>
      </c>
      <c r="K404" s="4">
        <v>2</v>
      </c>
    </row>
    <row r="405" spans="1:14" x14ac:dyDescent="0.3">
      <c r="B405" s="4">
        <v>5827</v>
      </c>
      <c r="C405" s="4">
        <v>2</v>
      </c>
      <c r="D405" s="4">
        <v>1</v>
      </c>
      <c r="E405" s="4">
        <v>0</v>
      </c>
      <c r="F405" s="4">
        <v>0</v>
      </c>
      <c r="G405" s="4">
        <v>3</v>
      </c>
      <c r="H405" s="4">
        <v>1</v>
      </c>
      <c r="I405" s="4">
        <v>1</v>
      </c>
      <c r="J405" s="4">
        <v>0</v>
      </c>
      <c r="K405" s="4">
        <v>120</v>
      </c>
      <c r="L405" s="4" t="s">
        <v>129</v>
      </c>
      <c r="N405" s="4" t="s">
        <v>130</v>
      </c>
    </row>
    <row r="406" spans="1:14" x14ac:dyDescent="0.3">
      <c r="B406" s="4">
        <v>5827</v>
      </c>
      <c r="C406" s="4">
        <v>3</v>
      </c>
      <c r="D406" s="4">
        <v>0</v>
      </c>
      <c r="E406" s="4">
        <v>0</v>
      </c>
      <c r="F406" s="4">
        <v>0</v>
      </c>
      <c r="G406" s="4">
        <v>3</v>
      </c>
      <c r="H406" s="4">
        <v>1</v>
      </c>
      <c r="I406" s="4">
        <v>1</v>
      </c>
      <c r="J406" s="4">
        <v>0</v>
      </c>
      <c r="K406" s="4">
        <v>5</v>
      </c>
    </row>
    <row r="407" spans="1:14" x14ac:dyDescent="0.3">
      <c r="B407" s="4">
        <v>5827</v>
      </c>
      <c r="C407" s="4">
        <v>2</v>
      </c>
      <c r="D407" s="4">
        <v>0</v>
      </c>
      <c r="E407" s="4">
        <v>0</v>
      </c>
      <c r="F407" s="4">
        <v>0</v>
      </c>
      <c r="G407" s="4">
        <v>3</v>
      </c>
      <c r="H407" s="4">
        <v>1</v>
      </c>
      <c r="I407" s="4">
        <v>0</v>
      </c>
      <c r="J407" s="4">
        <v>0</v>
      </c>
      <c r="K407" s="4">
        <v>10</v>
      </c>
    </row>
    <row r="408" spans="1:14" x14ac:dyDescent="0.3">
      <c r="B408" s="4">
        <v>5827</v>
      </c>
      <c r="C408" s="4">
        <v>3</v>
      </c>
      <c r="D408" s="4">
        <v>0</v>
      </c>
      <c r="E408" s="4">
        <v>0</v>
      </c>
      <c r="F408" s="4">
        <v>0</v>
      </c>
      <c r="G408" s="4">
        <v>3</v>
      </c>
      <c r="H408" s="4">
        <v>1</v>
      </c>
      <c r="I408" s="4">
        <v>1</v>
      </c>
      <c r="J408" s="4">
        <v>0</v>
      </c>
      <c r="K408" s="4">
        <v>120</v>
      </c>
    </row>
    <row r="409" spans="1:14" x14ac:dyDescent="0.3">
      <c r="B409" s="4">
        <v>5827</v>
      </c>
      <c r="C409" s="4">
        <v>1</v>
      </c>
      <c r="D409" s="4">
        <v>2</v>
      </c>
      <c r="E409" s="4">
        <v>0</v>
      </c>
      <c r="F409" s="4">
        <v>1</v>
      </c>
      <c r="G409" s="4">
        <v>1</v>
      </c>
      <c r="H409" s="4">
        <v>1</v>
      </c>
      <c r="I409" s="4">
        <v>0</v>
      </c>
      <c r="J409" s="4">
        <v>0</v>
      </c>
      <c r="K409" s="4">
        <v>10</v>
      </c>
    </row>
    <row r="410" spans="1:14" x14ac:dyDescent="0.3">
      <c r="B410" s="4">
        <v>5827</v>
      </c>
      <c r="C410" s="4">
        <v>2</v>
      </c>
      <c r="D410" s="4">
        <v>2</v>
      </c>
      <c r="E410" s="4">
        <v>0</v>
      </c>
      <c r="F410" s="4">
        <v>0</v>
      </c>
      <c r="G410" s="4">
        <v>1</v>
      </c>
      <c r="H410" s="4">
        <v>1</v>
      </c>
      <c r="I410" s="4">
        <v>1</v>
      </c>
      <c r="J410" s="4">
        <v>0</v>
      </c>
      <c r="K410" s="4">
        <v>2</v>
      </c>
    </row>
    <row r="411" spans="1:14" x14ac:dyDescent="0.3">
      <c r="B411" s="4">
        <v>5827</v>
      </c>
      <c r="C411" s="4">
        <v>2</v>
      </c>
      <c r="D411" s="4">
        <v>2</v>
      </c>
      <c r="E411" s="4">
        <v>0</v>
      </c>
      <c r="F411" s="4">
        <v>0</v>
      </c>
      <c r="G411" s="4">
        <v>3</v>
      </c>
      <c r="H411" s="4">
        <v>1</v>
      </c>
      <c r="I411" s="4">
        <v>1</v>
      </c>
      <c r="J411" s="4">
        <v>0</v>
      </c>
      <c r="K411" s="4">
        <v>5</v>
      </c>
    </row>
    <row r="412" spans="1:14" x14ac:dyDescent="0.3">
      <c r="B412" s="4">
        <v>5827</v>
      </c>
      <c r="G412" s="4">
        <v>3</v>
      </c>
      <c r="H412" s="4"/>
    </row>
    <row r="413" spans="1:14" x14ac:dyDescent="0.3">
      <c r="A413" s="4" t="s">
        <v>61</v>
      </c>
      <c r="B413" s="4">
        <v>5827</v>
      </c>
      <c r="C413" s="4">
        <v>4</v>
      </c>
      <c r="D413" s="4">
        <v>0</v>
      </c>
      <c r="E413" s="4">
        <v>0</v>
      </c>
      <c r="F413" s="4">
        <v>0</v>
      </c>
      <c r="G413" s="4">
        <v>0</v>
      </c>
      <c r="H413" s="4">
        <v>0</v>
      </c>
      <c r="I413" s="4">
        <v>0</v>
      </c>
      <c r="J413" s="4">
        <v>0</v>
      </c>
      <c r="K413" s="4">
        <v>120</v>
      </c>
    </row>
    <row r="414" spans="1:14" x14ac:dyDescent="0.3">
      <c r="A414" s="4">
        <v>2</v>
      </c>
      <c r="B414" s="4">
        <v>5937</v>
      </c>
      <c r="C414" s="4">
        <v>1</v>
      </c>
      <c r="D414" s="4">
        <v>0</v>
      </c>
      <c r="E414" s="4">
        <v>1</v>
      </c>
      <c r="F414" s="4">
        <v>0</v>
      </c>
      <c r="G414" s="4">
        <v>2</v>
      </c>
      <c r="H414" s="4">
        <v>1</v>
      </c>
      <c r="I414" s="4">
        <v>1</v>
      </c>
      <c r="J414" s="4">
        <v>0</v>
      </c>
      <c r="K414" s="4">
        <v>2</v>
      </c>
    </row>
    <row r="415" spans="1:14" x14ac:dyDescent="0.3">
      <c r="B415" s="4">
        <v>5937</v>
      </c>
      <c r="C415" s="4">
        <v>0</v>
      </c>
      <c r="D415" s="4">
        <v>0</v>
      </c>
      <c r="E415" s="4">
        <v>0</v>
      </c>
      <c r="F415" s="4">
        <v>0</v>
      </c>
      <c r="G415" s="4">
        <v>2</v>
      </c>
      <c r="H415" s="4">
        <v>1</v>
      </c>
      <c r="I415" s="4">
        <v>1</v>
      </c>
      <c r="J415" s="4">
        <v>0</v>
      </c>
      <c r="K415" s="4">
        <v>10</v>
      </c>
    </row>
    <row r="416" spans="1:14" x14ac:dyDescent="0.3">
      <c r="A416" s="4">
        <v>16</v>
      </c>
      <c r="B416" s="4">
        <v>5937</v>
      </c>
      <c r="C416" s="4">
        <v>1</v>
      </c>
      <c r="D416" s="4">
        <v>0</v>
      </c>
      <c r="E416" s="4">
        <v>3</v>
      </c>
      <c r="F416" s="4">
        <v>0</v>
      </c>
      <c r="G416" s="4">
        <v>2</v>
      </c>
      <c r="H416" s="4">
        <v>1</v>
      </c>
      <c r="I416" s="4">
        <v>1</v>
      </c>
      <c r="J416" s="4">
        <v>0</v>
      </c>
      <c r="K416" s="4">
        <v>5</v>
      </c>
    </row>
    <row r="417" spans="1:14" x14ac:dyDescent="0.3">
      <c r="B417" s="4">
        <v>5937</v>
      </c>
      <c r="C417" s="4">
        <v>1</v>
      </c>
      <c r="D417" s="4">
        <v>0</v>
      </c>
      <c r="E417" s="4">
        <v>1</v>
      </c>
      <c r="F417" s="4">
        <v>0</v>
      </c>
      <c r="G417" s="4">
        <v>0</v>
      </c>
      <c r="H417" s="4">
        <v>0</v>
      </c>
      <c r="I417" s="4">
        <v>0</v>
      </c>
      <c r="J417" s="4">
        <v>0</v>
      </c>
      <c r="K417" s="4">
        <v>120</v>
      </c>
      <c r="N417" s="4" t="s">
        <v>116</v>
      </c>
    </row>
    <row r="418" spans="1:14" x14ac:dyDescent="0.3">
      <c r="A418" s="4">
        <v>29</v>
      </c>
      <c r="B418" s="4">
        <v>5937</v>
      </c>
      <c r="C418" s="4">
        <v>0</v>
      </c>
      <c r="D418" s="4">
        <v>1</v>
      </c>
      <c r="E418" s="4">
        <v>1</v>
      </c>
      <c r="F418" s="4">
        <v>0</v>
      </c>
      <c r="G418" s="4">
        <v>1</v>
      </c>
      <c r="H418" s="4">
        <v>1</v>
      </c>
      <c r="I418" s="4">
        <v>1</v>
      </c>
      <c r="J418" s="4">
        <v>0</v>
      </c>
      <c r="K418" s="4">
        <v>5</v>
      </c>
    </row>
    <row r="419" spans="1:14" x14ac:dyDescent="0.3">
      <c r="B419" s="4">
        <v>5937</v>
      </c>
      <c r="C419" s="4">
        <v>2</v>
      </c>
      <c r="D419" s="4">
        <v>1</v>
      </c>
      <c r="E419" s="4">
        <v>1</v>
      </c>
      <c r="F419" s="4">
        <v>0</v>
      </c>
      <c r="G419" s="4">
        <v>2</v>
      </c>
      <c r="H419" s="4">
        <v>1</v>
      </c>
      <c r="I419" s="4">
        <v>1</v>
      </c>
      <c r="J419" s="4">
        <v>0</v>
      </c>
      <c r="K419" s="4">
        <v>15</v>
      </c>
    </row>
    <row r="420" spans="1:14" x14ac:dyDescent="0.3">
      <c r="B420" s="4">
        <v>5937</v>
      </c>
      <c r="C420" s="4">
        <v>2</v>
      </c>
      <c r="D420" s="4">
        <v>0</v>
      </c>
      <c r="E420" s="4">
        <v>0</v>
      </c>
      <c r="F420" s="4">
        <v>0</v>
      </c>
      <c r="G420" s="4">
        <v>2</v>
      </c>
      <c r="H420" s="4">
        <v>1</v>
      </c>
      <c r="I420" s="4">
        <v>1</v>
      </c>
      <c r="J420" s="4">
        <v>0</v>
      </c>
      <c r="K420" s="4">
        <v>7</v>
      </c>
      <c r="L420" s="4" t="s">
        <v>144</v>
      </c>
    </row>
    <row r="421" spans="1:14" x14ac:dyDescent="0.3">
      <c r="B421" s="4">
        <v>5937</v>
      </c>
      <c r="C421" s="4">
        <v>1</v>
      </c>
      <c r="D421" s="4">
        <v>0</v>
      </c>
      <c r="E421" s="4">
        <v>0</v>
      </c>
      <c r="F421" s="4">
        <v>1</v>
      </c>
      <c r="G421" s="4">
        <v>2</v>
      </c>
      <c r="H421" s="4">
        <v>1</v>
      </c>
      <c r="I421" s="4">
        <v>1</v>
      </c>
      <c r="J421" s="4">
        <v>0</v>
      </c>
      <c r="K421" s="4">
        <v>10</v>
      </c>
    </row>
    <row r="422" spans="1:14" x14ac:dyDescent="0.3">
      <c r="B422" s="4">
        <v>5937</v>
      </c>
      <c r="G422" s="4"/>
      <c r="H422" s="4"/>
    </row>
    <row r="423" spans="1:14" x14ac:dyDescent="0.3">
      <c r="B423" s="4">
        <v>5937</v>
      </c>
      <c r="G423" s="4"/>
      <c r="H423" s="4"/>
    </row>
    <row r="424" spans="1:14" x14ac:dyDescent="0.3">
      <c r="B424" s="4">
        <v>5937</v>
      </c>
      <c r="C424" s="4">
        <v>1</v>
      </c>
      <c r="D424" s="4">
        <v>0</v>
      </c>
      <c r="E424" s="4">
        <v>2</v>
      </c>
      <c r="F424" s="4">
        <v>0</v>
      </c>
      <c r="G424" s="4">
        <v>0</v>
      </c>
      <c r="H424" s="4">
        <v>0</v>
      </c>
      <c r="I424" s="4">
        <v>0</v>
      </c>
      <c r="J424" s="4">
        <v>0</v>
      </c>
      <c r="K424" s="4">
        <v>120</v>
      </c>
    </row>
    <row r="425" spans="1:14" x14ac:dyDescent="0.3">
      <c r="A425" s="4">
        <v>74</v>
      </c>
      <c r="B425" s="4">
        <v>5937</v>
      </c>
      <c r="G425" s="4"/>
      <c r="H425" s="4"/>
    </row>
    <row r="426" spans="1:14" x14ac:dyDescent="0.3">
      <c r="B426" s="4">
        <v>6350</v>
      </c>
      <c r="C426" s="4">
        <v>0</v>
      </c>
      <c r="D426" s="4">
        <v>0</v>
      </c>
      <c r="E426" s="4">
        <v>0</v>
      </c>
      <c r="F426" s="4">
        <v>0</v>
      </c>
      <c r="G426" s="4">
        <v>0</v>
      </c>
      <c r="H426" s="4">
        <v>0</v>
      </c>
      <c r="I426" s="4">
        <v>0</v>
      </c>
      <c r="J426" s="4">
        <v>0</v>
      </c>
      <c r="K426" s="4">
        <v>120</v>
      </c>
      <c r="N426" s="4" t="s">
        <v>73</v>
      </c>
    </row>
    <row r="427" spans="1:14" x14ac:dyDescent="0.3">
      <c r="B427" s="4">
        <v>6350</v>
      </c>
      <c r="C427" s="4">
        <v>2</v>
      </c>
      <c r="D427" s="4">
        <v>1</v>
      </c>
      <c r="E427" s="4">
        <v>0</v>
      </c>
      <c r="F427" s="4">
        <v>0</v>
      </c>
      <c r="G427" s="4">
        <v>1</v>
      </c>
      <c r="H427" s="4">
        <v>1</v>
      </c>
      <c r="I427" s="4">
        <v>1</v>
      </c>
      <c r="J427" s="4">
        <v>0</v>
      </c>
      <c r="K427" s="4">
        <v>3</v>
      </c>
    </row>
    <row r="428" spans="1:14" x14ac:dyDescent="0.3">
      <c r="B428" s="4">
        <v>6350</v>
      </c>
      <c r="C428" s="4">
        <v>0</v>
      </c>
      <c r="D428" s="4">
        <v>3</v>
      </c>
      <c r="E428" s="4">
        <v>0</v>
      </c>
      <c r="F428" s="4">
        <v>0</v>
      </c>
      <c r="G428" s="4">
        <v>0</v>
      </c>
      <c r="H428" s="4">
        <v>0</v>
      </c>
      <c r="I428" s="4">
        <v>0</v>
      </c>
      <c r="J428" s="4">
        <v>0</v>
      </c>
      <c r="K428" s="4">
        <v>120</v>
      </c>
    </row>
    <row r="429" spans="1:14" x14ac:dyDescent="0.3">
      <c r="B429" s="4">
        <v>6350</v>
      </c>
      <c r="C429" s="4">
        <v>0</v>
      </c>
      <c r="D429" s="4">
        <v>3</v>
      </c>
      <c r="E429" s="4">
        <v>0</v>
      </c>
      <c r="F429" s="4">
        <v>0</v>
      </c>
      <c r="G429" s="4">
        <v>1</v>
      </c>
      <c r="H429" s="4">
        <v>1</v>
      </c>
      <c r="I429" s="4">
        <v>1</v>
      </c>
      <c r="J429" s="4">
        <v>0</v>
      </c>
      <c r="K429" s="4">
        <v>2</v>
      </c>
    </row>
    <row r="430" spans="1:14" x14ac:dyDescent="0.3">
      <c r="A430" s="4">
        <v>28</v>
      </c>
      <c r="B430" s="4">
        <v>6350</v>
      </c>
      <c r="C430" s="4">
        <v>0</v>
      </c>
      <c r="D430" s="4">
        <v>0</v>
      </c>
      <c r="E430" s="4">
        <v>0</v>
      </c>
      <c r="F430" s="4">
        <v>0</v>
      </c>
      <c r="G430" s="4">
        <v>1</v>
      </c>
      <c r="H430" s="4">
        <v>1</v>
      </c>
      <c r="I430" s="4">
        <v>1</v>
      </c>
      <c r="J430" s="4">
        <v>0</v>
      </c>
      <c r="K430" s="4">
        <v>2</v>
      </c>
      <c r="N430" s="4" t="s">
        <v>124</v>
      </c>
    </row>
    <row r="431" spans="1:14" x14ac:dyDescent="0.3">
      <c r="B431" s="4">
        <v>6350</v>
      </c>
      <c r="C431" s="4">
        <v>0</v>
      </c>
      <c r="D431" s="4">
        <v>0</v>
      </c>
      <c r="E431" s="4">
        <v>0</v>
      </c>
      <c r="F431" s="4">
        <v>0</v>
      </c>
      <c r="G431" s="4">
        <v>1</v>
      </c>
      <c r="H431" s="4">
        <v>1</v>
      </c>
      <c r="I431" s="4">
        <v>1</v>
      </c>
      <c r="J431" s="4">
        <v>0</v>
      </c>
      <c r="K431" s="4">
        <v>2</v>
      </c>
    </row>
    <row r="432" spans="1:14" x14ac:dyDescent="0.3">
      <c r="B432" s="4">
        <v>6350</v>
      </c>
      <c r="C432" s="4">
        <v>0</v>
      </c>
      <c r="D432" s="4">
        <v>0</v>
      </c>
      <c r="E432" s="4">
        <v>0</v>
      </c>
      <c r="F432" s="4">
        <v>0</v>
      </c>
      <c r="G432" s="4">
        <v>1</v>
      </c>
      <c r="H432" s="4">
        <v>1</v>
      </c>
      <c r="I432" s="4">
        <v>1</v>
      </c>
      <c r="J432" s="4">
        <v>0</v>
      </c>
      <c r="K432" s="4">
        <v>2</v>
      </c>
      <c r="N432" s="4" t="s">
        <v>143</v>
      </c>
    </row>
    <row r="433" spans="1:14" x14ac:dyDescent="0.3">
      <c r="B433" s="4">
        <v>6350</v>
      </c>
      <c r="C433" s="4">
        <v>1</v>
      </c>
      <c r="D433" s="4">
        <v>1</v>
      </c>
      <c r="E433" s="4">
        <v>0</v>
      </c>
      <c r="F433" s="4">
        <v>0</v>
      </c>
      <c r="G433" s="4">
        <v>1</v>
      </c>
      <c r="H433" s="4">
        <v>1</v>
      </c>
      <c r="I433" s="4">
        <v>1</v>
      </c>
      <c r="J433" s="4">
        <v>0</v>
      </c>
      <c r="K433" s="4">
        <v>2</v>
      </c>
      <c r="N433" s="4" t="s">
        <v>151</v>
      </c>
    </row>
    <row r="434" spans="1:14" x14ac:dyDescent="0.3">
      <c r="B434" s="4">
        <v>6350</v>
      </c>
      <c r="G434" s="4"/>
      <c r="H434" s="4"/>
    </row>
    <row r="435" spans="1:14" x14ac:dyDescent="0.3">
      <c r="B435" s="4">
        <v>6350</v>
      </c>
      <c r="C435" s="4">
        <v>2</v>
      </c>
      <c r="D435" s="4">
        <v>0</v>
      </c>
      <c r="E435" s="4">
        <v>0</v>
      </c>
      <c r="F435" s="4">
        <v>0</v>
      </c>
      <c r="G435" s="4">
        <v>1</v>
      </c>
      <c r="H435" s="4">
        <v>1</v>
      </c>
      <c r="I435" s="4">
        <v>1</v>
      </c>
      <c r="J435" s="4">
        <v>0</v>
      </c>
      <c r="K435" s="4">
        <v>2</v>
      </c>
    </row>
    <row r="436" spans="1:14" x14ac:dyDescent="0.3">
      <c r="B436" s="4">
        <v>6350</v>
      </c>
      <c r="C436" s="4">
        <v>0</v>
      </c>
      <c r="D436" s="4">
        <v>0</v>
      </c>
      <c r="E436" s="4">
        <v>0</v>
      </c>
      <c r="F436" s="4">
        <v>0</v>
      </c>
      <c r="G436" s="4">
        <v>0</v>
      </c>
      <c r="H436" s="4">
        <v>1</v>
      </c>
      <c r="I436" s="4">
        <v>0</v>
      </c>
      <c r="J436" s="4">
        <v>0</v>
      </c>
      <c r="K436" s="4">
        <v>120</v>
      </c>
    </row>
    <row r="437" spans="1:14" x14ac:dyDescent="0.3">
      <c r="B437" s="4">
        <v>6350</v>
      </c>
      <c r="G437" s="4"/>
      <c r="H437" s="4"/>
    </row>
    <row r="438" spans="1:14" x14ac:dyDescent="0.3">
      <c r="B438" s="4">
        <v>6503</v>
      </c>
      <c r="C438" s="4">
        <v>0</v>
      </c>
      <c r="D438" s="4">
        <v>0</v>
      </c>
      <c r="E438" s="4">
        <v>0</v>
      </c>
      <c r="F438" s="4">
        <v>0</v>
      </c>
      <c r="G438" s="4">
        <v>0</v>
      </c>
      <c r="H438" s="4">
        <v>0</v>
      </c>
      <c r="I438" s="4">
        <v>0</v>
      </c>
      <c r="J438" s="4">
        <v>0</v>
      </c>
      <c r="K438" s="4">
        <v>120</v>
      </c>
      <c r="N438" s="4" t="s">
        <v>87</v>
      </c>
    </row>
    <row r="439" spans="1:14" x14ac:dyDescent="0.3">
      <c r="B439" s="4">
        <v>6503</v>
      </c>
      <c r="C439" s="4">
        <v>0</v>
      </c>
      <c r="D439" s="4">
        <v>0</v>
      </c>
      <c r="E439" s="4">
        <v>0</v>
      </c>
      <c r="F439" s="4">
        <v>0</v>
      </c>
      <c r="G439" s="4">
        <v>0</v>
      </c>
      <c r="H439" s="4">
        <v>0</v>
      </c>
      <c r="I439" s="4">
        <v>0</v>
      </c>
      <c r="J439" s="4">
        <v>0</v>
      </c>
      <c r="K439" s="4">
        <v>120</v>
      </c>
      <c r="M439" s="4" t="s">
        <v>92</v>
      </c>
    </row>
    <row r="440" spans="1:14" x14ac:dyDescent="0.3">
      <c r="B440" s="4">
        <v>6503</v>
      </c>
      <c r="C440" s="4">
        <v>0</v>
      </c>
      <c r="D440" s="4">
        <v>0</v>
      </c>
      <c r="E440" s="4">
        <v>0</v>
      </c>
      <c r="F440" s="4">
        <v>0</v>
      </c>
      <c r="G440" s="4">
        <v>0</v>
      </c>
      <c r="H440" s="4">
        <v>0</v>
      </c>
      <c r="I440" s="4">
        <v>0</v>
      </c>
      <c r="J440" s="4">
        <v>0</v>
      </c>
      <c r="K440" s="4">
        <v>0</v>
      </c>
      <c r="N440" s="4" t="s">
        <v>111</v>
      </c>
    </row>
    <row r="441" spans="1:14" x14ac:dyDescent="0.3">
      <c r="B441" s="4">
        <v>6503</v>
      </c>
      <c r="C441" s="4">
        <v>0</v>
      </c>
      <c r="D441" s="4">
        <v>0</v>
      </c>
      <c r="E441" s="4">
        <v>0</v>
      </c>
      <c r="F441" s="4">
        <v>0</v>
      </c>
      <c r="G441" s="4">
        <v>1</v>
      </c>
      <c r="H441" s="4">
        <v>1</v>
      </c>
      <c r="I441" s="4">
        <v>1</v>
      </c>
      <c r="J441" s="4">
        <v>0</v>
      </c>
      <c r="K441" s="4">
        <v>2</v>
      </c>
    </row>
    <row r="442" spans="1:14" x14ac:dyDescent="0.3">
      <c r="B442" s="4">
        <v>6503</v>
      </c>
      <c r="C442" s="4">
        <v>0</v>
      </c>
      <c r="D442" s="4">
        <v>1</v>
      </c>
      <c r="E442" s="4">
        <v>0</v>
      </c>
      <c r="F442" s="4">
        <v>1</v>
      </c>
      <c r="G442" s="4">
        <v>1</v>
      </c>
      <c r="H442" s="4">
        <v>1</v>
      </c>
      <c r="I442" s="4">
        <v>1</v>
      </c>
      <c r="J442" s="4">
        <v>0</v>
      </c>
      <c r="K442" s="4">
        <v>1</v>
      </c>
    </row>
    <row r="443" spans="1:14" x14ac:dyDescent="0.3">
      <c r="A443" s="4">
        <v>37</v>
      </c>
      <c r="B443" s="4">
        <v>6503</v>
      </c>
      <c r="C443" s="4">
        <v>0</v>
      </c>
      <c r="D443" s="4">
        <v>0</v>
      </c>
      <c r="E443" s="4">
        <v>0</v>
      </c>
      <c r="F443" s="4">
        <v>0</v>
      </c>
      <c r="G443" s="4">
        <v>1</v>
      </c>
      <c r="H443" s="4">
        <v>1</v>
      </c>
      <c r="I443" s="4">
        <v>1</v>
      </c>
      <c r="J443" s="4">
        <v>0</v>
      </c>
      <c r="K443" s="4">
        <v>2</v>
      </c>
      <c r="M443" s="4" t="s">
        <v>135</v>
      </c>
    </row>
    <row r="444" spans="1:14" x14ac:dyDescent="0.3">
      <c r="B444" s="4">
        <v>6503</v>
      </c>
      <c r="C444" s="4">
        <v>0</v>
      </c>
      <c r="D444" s="4">
        <v>0</v>
      </c>
      <c r="E444" s="4">
        <v>0</v>
      </c>
      <c r="F444" s="4">
        <v>0</v>
      </c>
      <c r="G444" s="4">
        <v>0</v>
      </c>
      <c r="H444" s="4">
        <v>0</v>
      </c>
      <c r="I444" s="4">
        <v>0</v>
      </c>
      <c r="J444" s="4">
        <v>0</v>
      </c>
      <c r="K444" s="4">
        <v>120</v>
      </c>
      <c r="N444" s="4" t="s">
        <v>148</v>
      </c>
    </row>
    <row r="445" spans="1:14" x14ac:dyDescent="0.3">
      <c r="B445" s="4">
        <v>6503</v>
      </c>
      <c r="C445" s="4">
        <v>0</v>
      </c>
      <c r="D445" s="4">
        <v>0</v>
      </c>
      <c r="E445" s="4">
        <v>0</v>
      </c>
      <c r="F445" s="4">
        <v>0</v>
      </c>
      <c r="G445" s="4">
        <v>0</v>
      </c>
      <c r="H445" s="4">
        <v>0</v>
      </c>
      <c r="I445" s="4">
        <v>0</v>
      </c>
      <c r="J445" s="4">
        <v>0</v>
      </c>
      <c r="K445" s="4">
        <v>120</v>
      </c>
      <c r="N445" s="4" t="s">
        <v>158</v>
      </c>
    </row>
    <row r="446" spans="1:14" x14ac:dyDescent="0.3">
      <c r="B446" s="4">
        <v>6503</v>
      </c>
      <c r="G446" s="4"/>
      <c r="H446" s="4"/>
    </row>
    <row r="447" spans="1:14" x14ac:dyDescent="0.3">
      <c r="B447" s="4">
        <v>6503</v>
      </c>
      <c r="G447" s="4"/>
      <c r="H447" s="4"/>
    </row>
    <row r="448" spans="1:14" x14ac:dyDescent="0.3">
      <c r="B448" s="4">
        <v>6503</v>
      </c>
      <c r="C448" s="4">
        <v>0</v>
      </c>
      <c r="D448" s="4">
        <v>0</v>
      </c>
      <c r="E448" s="4">
        <v>0</v>
      </c>
      <c r="F448" s="4">
        <v>0</v>
      </c>
      <c r="G448" s="4">
        <v>0</v>
      </c>
      <c r="H448" s="4">
        <v>0</v>
      </c>
      <c r="I448" s="4">
        <v>0</v>
      </c>
      <c r="J448" s="4">
        <v>0</v>
      </c>
      <c r="K448" s="4">
        <v>120</v>
      </c>
    </row>
    <row r="449" spans="1:14" x14ac:dyDescent="0.3">
      <c r="B449" s="4">
        <v>6503</v>
      </c>
      <c r="C449" s="4">
        <v>0</v>
      </c>
      <c r="D449" s="4">
        <v>0</v>
      </c>
      <c r="E449" s="4">
        <v>0</v>
      </c>
      <c r="F449" s="4">
        <v>0</v>
      </c>
      <c r="G449" s="4">
        <v>1</v>
      </c>
      <c r="H449" s="4">
        <v>1</v>
      </c>
      <c r="I449" s="4">
        <v>1</v>
      </c>
      <c r="J449" s="4">
        <v>0</v>
      </c>
      <c r="K449" s="4">
        <v>2</v>
      </c>
    </row>
    <row r="450" spans="1:14" x14ac:dyDescent="0.3">
      <c r="B450" s="4">
        <v>6959</v>
      </c>
      <c r="C450" s="4">
        <v>0</v>
      </c>
      <c r="D450" s="4">
        <v>0</v>
      </c>
      <c r="E450" s="4">
        <v>0</v>
      </c>
      <c r="F450" s="4">
        <v>0</v>
      </c>
      <c r="G450" s="4">
        <v>1</v>
      </c>
      <c r="H450" s="4">
        <v>1</v>
      </c>
      <c r="I450" s="4">
        <v>1</v>
      </c>
      <c r="J450" s="4">
        <v>0</v>
      </c>
      <c r="K450" s="4">
        <v>5</v>
      </c>
      <c r="L450" s="4" t="s">
        <v>81</v>
      </c>
    </row>
    <row r="451" spans="1:14" x14ac:dyDescent="0.3">
      <c r="B451" s="4">
        <v>6959</v>
      </c>
      <c r="C451" s="4">
        <v>1</v>
      </c>
      <c r="D451" s="4">
        <v>0</v>
      </c>
      <c r="E451" s="4">
        <v>0</v>
      </c>
      <c r="F451" s="4">
        <v>0</v>
      </c>
      <c r="G451" s="4">
        <v>1</v>
      </c>
      <c r="H451" s="4">
        <v>1</v>
      </c>
      <c r="I451" s="4">
        <v>1</v>
      </c>
      <c r="J451" s="4">
        <v>0</v>
      </c>
      <c r="K451" s="4">
        <v>2</v>
      </c>
    </row>
    <row r="452" spans="1:14" x14ac:dyDescent="0.3">
      <c r="B452" s="4">
        <v>6959</v>
      </c>
      <c r="C452" s="4">
        <v>0</v>
      </c>
      <c r="D452" s="4">
        <v>0</v>
      </c>
      <c r="E452" s="4">
        <v>0</v>
      </c>
      <c r="F452" s="4">
        <v>0</v>
      </c>
      <c r="G452" s="4">
        <v>0</v>
      </c>
      <c r="H452" s="4">
        <v>0</v>
      </c>
      <c r="I452" s="4">
        <v>0</v>
      </c>
      <c r="J452" s="4">
        <v>0</v>
      </c>
      <c r="K452" s="4">
        <v>120</v>
      </c>
      <c r="N452" s="4" t="s">
        <v>105</v>
      </c>
    </row>
    <row r="453" spans="1:14" x14ac:dyDescent="0.3">
      <c r="B453" s="4">
        <v>6959</v>
      </c>
      <c r="C453" s="4">
        <v>0</v>
      </c>
      <c r="D453" s="4">
        <v>0</v>
      </c>
      <c r="E453" s="4">
        <v>0</v>
      </c>
      <c r="F453" s="4">
        <v>0</v>
      </c>
      <c r="G453" s="4">
        <v>1</v>
      </c>
      <c r="H453" s="4">
        <v>1</v>
      </c>
      <c r="I453" s="4">
        <v>1</v>
      </c>
      <c r="J453" s="4">
        <v>0</v>
      </c>
      <c r="K453" s="4">
        <v>2</v>
      </c>
    </row>
    <row r="454" spans="1:14" x14ac:dyDescent="0.3">
      <c r="B454" s="4">
        <v>6959</v>
      </c>
      <c r="C454" s="4">
        <v>1</v>
      </c>
      <c r="D454" s="4">
        <v>0</v>
      </c>
      <c r="E454" s="4">
        <v>0</v>
      </c>
      <c r="F454" s="4">
        <v>0</v>
      </c>
      <c r="G454" s="4">
        <v>0</v>
      </c>
      <c r="H454" s="4">
        <v>0</v>
      </c>
      <c r="I454" s="4">
        <v>0</v>
      </c>
      <c r="J454" s="4">
        <v>0</v>
      </c>
      <c r="K454" s="4">
        <v>120</v>
      </c>
    </row>
    <row r="455" spans="1:14" x14ac:dyDescent="0.3">
      <c r="A455" s="4">
        <v>36</v>
      </c>
      <c r="B455" s="4">
        <v>6959</v>
      </c>
      <c r="C455" s="4">
        <v>2</v>
      </c>
      <c r="D455" s="4">
        <v>0</v>
      </c>
      <c r="E455" s="4">
        <v>1</v>
      </c>
      <c r="F455" s="4">
        <v>0</v>
      </c>
      <c r="G455" s="4">
        <v>0</v>
      </c>
      <c r="H455" s="4">
        <v>1</v>
      </c>
      <c r="I455" s="4">
        <v>0</v>
      </c>
      <c r="J455" s="4">
        <v>0</v>
      </c>
      <c r="K455" s="4">
        <v>15</v>
      </c>
    </row>
    <row r="456" spans="1:14" x14ac:dyDescent="0.3">
      <c r="A456" s="4">
        <v>40</v>
      </c>
      <c r="B456" s="4">
        <v>6959</v>
      </c>
      <c r="C456" s="4">
        <v>1</v>
      </c>
      <c r="D456" s="4">
        <v>0</v>
      </c>
      <c r="E456" s="4">
        <v>0</v>
      </c>
      <c r="F456" s="4">
        <v>0</v>
      </c>
      <c r="G456" s="4">
        <v>0</v>
      </c>
      <c r="H456" s="4">
        <v>0</v>
      </c>
      <c r="I456" s="4">
        <v>0</v>
      </c>
      <c r="J456" s="4">
        <v>0</v>
      </c>
      <c r="K456" s="4">
        <v>120</v>
      </c>
      <c r="N456" s="4" t="s">
        <v>142</v>
      </c>
    </row>
    <row r="457" spans="1:14" x14ac:dyDescent="0.3">
      <c r="B457" s="4">
        <v>6959</v>
      </c>
      <c r="C457" s="4">
        <v>3</v>
      </c>
      <c r="D457" s="4">
        <v>0</v>
      </c>
      <c r="E457" s="4">
        <v>0</v>
      </c>
      <c r="F457" s="4">
        <v>0</v>
      </c>
      <c r="G457" s="4">
        <v>1</v>
      </c>
      <c r="H457" s="4">
        <v>1</v>
      </c>
      <c r="I457" s="4">
        <v>1</v>
      </c>
      <c r="J457" s="4">
        <v>0</v>
      </c>
      <c r="K457" s="4">
        <v>2</v>
      </c>
    </row>
    <row r="458" spans="1:14" x14ac:dyDescent="0.3">
      <c r="B458" s="4">
        <v>6959</v>
      </c>
      <c r="G458" s="4"/>
      <c r="H458" s="4"/>
    </row>
    <row r="459" spans="1:14" x14ac:dyDescent="0.3">
      <c r="B459" s="4">
        <v>6959</v>
      </c>
      <c r="C459" s="4">
        <v>1</v>
      </c>
      <c r="D459" s="4">
        <v>0</v>
      </c>
      <c r="E459" s="4">
        <v>0</v>
      </c>
      <c r="F459" s="4">
        <v>0</v>
      </c>
      <c r="G459" s="4">
        <v>1</v>
      </c>
      <c r="H459" s="4">
        <v>1</v>
      </c>
      <c r="I459" s="4">
        <v>1</v>
      </c>
      <c r="J459" s="4">
        <v>0</v>
      </c>
      <c r="K459" s="4">
        <v>10</v>
      </c>
    </row>
    <row r="460" spans="1:14" x14ac:dyDescent="0.3">
      <c r="A460" s="4">
        <v>69</v>
      </c>
      <c r="B460" s="4">
        <v>6959</v>
      </c>
      <c r="C460" s="4">
        <v>1</v>
      </c>
      <c r="D460" s="4">
        <v>0</v>
      </c>
      <c r="E460" s="4">
        <v>0</v>
      </c>
      <c r="F460" s="4">
        <v>0</v>
      </c>
      <c r="G460" s="4">
        <v>0</v>
      </c>
      <c r="H460" s="4">
        <v>0</v>
      </c>
      <c r="I460" s="4">
        <v>0</v>
      </c>
      <c r="J460" s="4">
        <v>0</v>
      </c>
      <c r="K460" s="4" t="s">
        <v>178</v>
      </c>
    </row>
    <row r="461" spans="1:14" x14ac:dyDescent="0.3">
      <c r="B461" s="4">
        <v>6959</v>
      </c>
      <c r="G461" s="4"/>
      <c r="H461" s="4"/>
    </row>
    <row r="462" spans="1:14" x14ac:dyDescent="0.3">
      <c r="A462" s="4">
        <v>5</v>
      </c>
      <c r="B462" s="4">
        <v>7461</v>
      </c>
      <c r="C462" s="4">
        <v>0</v>
      </c>
      <c r="D462" s="4">
        <v>0</v>
      </c>
      <c r="E462" s="4">
        <v>0</v>
      </c>
      <c r="F462" s="4">
        <v>0</v>
      </c>
      <c r="G462" s="4">
        <v>0</v>
      </c>
      <c r="H462" s="4">
        <v>0</v>
      </c>
      <c r="I462" s="4">
        <v>0</v>
      </c>
      <c r="J462" s="4">
        <v>0</v>
      </c>
      <c r="K462" s="4">
        <v>120</v>
      </c>
      <c r="N462" s="4" t="s">
        <v>75</v>
      </c>
    </row>
    <row r="463" spans="1:14" x14ac:dyDescent="0.3">
      <c r="B463" s="4">
        <v>7461</v>
      </c>
      <c r="C463" s="4">
        <v>0</v>
      </c>
      <c r="D463" s="4">
        <v>0</v>
      </c>
      <c r="E463" s="4">
        <v>0</v>
      </c>
      <c r="F463" s="4">
        <v>0</v>
      </c>
      <c r="G463" s="4">
        <v>1</v>
      </c>
      <c r="H463" s="4">
        <v>1</v>
      </c>
      <c r="I463" s="4">
        <v>1</v>
      </c>
      <c r="J463" s="4">
        <v>0</v>
      </c>
      <c r="K463" s="4">
        <v>42</v>
      </c>
    </row>
    <row r="464" spans="1:14" x14ac:dyDescent="0.3">
      <c r="B464" s="4">
        <v>7461</v>
      </c>
      <c r="C464" s="4">
        <v>0</v>
      </c>
      <c r="D464" s="4">
        <v>0</v>
      </c>
      <c r="E464" s="4">
        <v>0</v>
      </c>
      <c r="F464" s="4">
        <v>0</v>
      </c>
      <c r="G464" s="4">
        <v>0</v>
      </c>
      <c r="H464" s="4">
        <v>0</v>
      </c>
      <c r="I464" s="4">
        <v>0</v>
      </c>
      <c r="J464" s="4">
        <v>0</v>
      </c>
      <c r="K464" s="4">
        <v>120</v>
      </c>
      <c r="L464" s="4" t="s">
        <v>97</v>
      </c>
      <c r="N464" s="4" t="s">
        <v>98</v>
      </c>
    </row>
    <row r="465" spans="1:14" x14ac:dyDescent="0.3">
      <c r="A465" s="4">
        <v>24</v>
      </c>
      <c r="B465" s="4">
        <v>7461</v>
      </c>
      <c r="C465" s="4">
        <v>2</v>
      </c>
      <c r="D465" s="4">
        <v>0</v>
      </c>
      <c r="E465" s="4">
        <v>0</v>
      </c>
      <c r="F465" s="4">
        <v>0</v>
      </c>
      <c r="G465" s="4">
        <v>0</v>
      </c>
      <c r="H465" s="4">
        <v>0</v>
      </c>
      <c r="I465" s="4">
        <v>0</v>
      </c>
      <c r="J465" s="4">
        <v>0</v>
      </c>
      <c r="K465" s="4">
        <v>120</v>
      </c>
    </row>
    <row r="466" spans="1:14" x14ac:dyDescent="0.3">
      <c r="B466" s="4">
        <v>7461</v>
      </c>
      <c r="C466" s="4">
        <v>0</v>
      </c>
      <c r="D466" s="4">
        <v>0</v>
      </c>
      <c r="E466" s="4">
        <v>0</v>
      </c>
      <c r="F466" s="4">
        <v>0</v>
      </c>
      <c r="G466" s="4">
        <v>0</v>
      </c>
      <c r="H466" s="4">
        <v>0</v>
      </c>
      <c r="I466" s="4">
        <v>0</v>
      </c>
      <c r="J466" s="4">
        <v>0</v>
      </c>
      <c r="K466" s="4">
        <v>120</v>
      </c>
    </row>
    <row r="467" spans="1:14" x14ac:dyDescent="0.3">
      <c r="B467" s="4">
        <v>7461</v>
      </c>
      <c r="C467" s="4">
        <v>0</v>
      </c>
      <c r="D467" s="4">
        <v>0</v>
      </c>
      <c r="E467" s="4">
        <v>0</v>
      </c>
      <c r="F467" s="4">
        <v>0</v>
      </c>
      <c r="G467" s="4">
        <v>0</v>
      </c>
      <c r="H467" s="4">
        <v>1</v>
      </c>
      <c r="I467" s="4">
        <v>0</v>
      </c>
      <c r="J467" s="4">
        <v>0</v>
      </c>
      <c r="K467" s="4">
        <v>120</v>
      </c>
    </row>
    <row r="468" spans="1:14" x14ac:dyDescent="0.3">
      <c r="B468" s="4">
        <v>7461</v>
      </c>
      <c r="C468" s="4">
        <v>0</v>
      </c>
      <c r="D468" s="4">
        <v>2</v>
      </c>
      <c r="E468" s="4">
        <v>0</v>
      </c>
      <c r="F468" s="4">
        <v>0</v>
      </c>
      <c r="G468" s="4">
        <v>1</v>
      </c>
      <c r="H468" s="4">
        <v>1</v>
      </c>
      <c r="I468" s="4">
        <v>1</v>
      </c>
      <c r="J468" s="4">
        <v>0</v>
      </c>
      <c r="K468" s="4">
        <v>2</v>
      </c>
    </row>
    <row r="469" spans="1:14" x14ac:dyDescent="0.3">
      <c r="B469" s="4">
        <v>7461</v>
      </c>
      <c r="C469" s="4">
        <v>0</v>
      </c>
      <c r="D469" s="4">
        <v>0</v>
      </c>
      <c r="E469" s="4">
        <v>0</v>
      </c>
      <c r="F469" s="4">
        <v>0</v>
      </c>
      <c r="G469" s="4">
        <v>0</v>
      </c>
      <c r="H469" s="4">
        <v>0</v>
      </c>
      <c r="I469" s="4">
        <v>0</v>
      </c>
      <c r="J469" s="4">
        <v>0</v>
      </c>
      <c r="K469" s="4">
        <v>120</v>
      </c>
      <c r="N469" s="4" t="s">
        <v>147</v>
      </c>
    </row>
    <row r="470" spans="1:14" x14ac:dyDescent="0.3">
      <c r="B470" s="4">
        <v>7461</v>
      </c>
      <c r="G470" s="4"/>
      <c r="H470" s="4"/>
    </row>
    <row r="471" spans="1:14" x14ac:dyDescent="0.3">
      <c r="B471" s="4">
        <v>7461</v>
      </c>
      <c r="C471" s="4">
        <v>0</v>
      </c>
      <c r="D471" s="4">
        <v>0</v>
      </c>
      <c r="E471" s="4">
        <v>0</v>
      </c>
      <c r="F471" s="4">
        <v>0</v>
      </c>
      <c r="G471" s="4">
        <v>0</v>
      </c>
      <c r="H471" s="4">
        <v>0</v>
      </c>
      <c r="I471" s="4">
        <v>0</v>
      </c>
      <c r="J471" s="4">
        <v>0</v>
      </c>
      <c r="K471" s="4">
        <v>120</v>
      </c>
      <c r="N471" s="4" t="s">
        <v>169</v>
      </c>
    </row>
    <row r="472" spans="1:14" x14ac:dyDescent="0.3">
      <c r="B472" s="4">
        <v>7461</v>
      </c>
      <c r="C472" s="4">
        <v>0</v>
      </c>
      <c r="D472" s="4">
        <v>0</v>
      </c>
      <c r="E472" s="4">
        <v>0</v>
      </c>
      <c r="F472" s="4">
        <v>0</v>
      </c>
      <c r="G472" s="4">
        <v>1</v>
      </c>
      <c r="H472" s="4">
        <v>1</v>
      </c>
      <c r="I472" s="4">
        <v>1</v>
      </c>
      <c r="J472" s="4">
        <v>10</v>
      </c>
      <c r="K472" s="4">
        <v>2</v>
      </c>
      <c r="N472" s="4" t="s">
        <v>177</v>
      </c>
    </row>
    <row r="473" spans="1:14" x14ac:dyDescent="0.3">
      <c r="B473" s="4">
        <v>7461</v>
      </c>
      <c r="C473" s="4">
        <v>0</v>
      </c>
      <c r="D473" s="4">
        <v>0</v>
      </c>
      <c r="E473" s="4">
        <v>0</v>
      </c>
      <c r="F473" s="4">
        <v>0</v>
      </c>
      <c r="G473" s="4">
        <v>0</v>
      </c>
      <c r="H473" s="4">
        <v>0</v>
      </c>
      <c r="I473" s="4">
        <v>0</v>
      </c>
      <c r="J473" s="4">
        <v>0</v>
      </c>
      <c r="K473" s="4">
        <v>120</v>
      </c>
      <c r="N473" s="4" t="s">
        <v>179</v>
      </c>
    </row>
    <row r="474" spans="1:14" x14ac:dyDescent="0.3">
      <c r="G474" s="4"/>
      <c r="H474" s="4"/>
    </row>
    <row r="475" spans="1:14" x14ac:dyDescent="0.3">
      <c r="G475" s="4"/>
      <c r="H475" s="4"/>
    </row>
    <row r="476" spans="1:14" x14ac:dyDescent="0.3">
      <c r="G476" s="4"/>
      <c r="H476" s="4"/>
    </row>
    <row r="477" spans="1:14" x14ac:dyDescent="0.3">
      <c r="G477" s="4"/>
      <c r="H477" s="4"/>
    </row>
    <row r="478" spans="1:14" x14ac:dyDescent="0.3">
      <c r="G478" s="4"/>
      <c r="H478" s="4"/>
    </row>
  </sheetData>
  <pageMargins left="0.7" right="0.7" top="0.75" bottom="0.75" header="0.3" footer="0.3"/>
  <pageSetup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42"/>
  <sheetViews>
    <sheetView zoomScale="94" workbookViewId="0">
      <pane ySplit="1" topLeftCell="A16" activePane="bottomLeft" state="frozen"/>
      <selection pane="bottomLeft" activeCell="A22" sqref="A22"/>
    </sheetView>
  </sheetViews>
  <sheetFormatPr defaultRowHeight="14.4" x14ac:dyDescent="0.3"/>
  <cols>
    <col min="1" max="1" width="12.88671875" bestFit="1" customWidth="1"/>
    <col min="2" max="2" width="10.6640625" bestFit="1" customWidth="1"/>
    <col min="3" max="3" width="17.33203125" bestFit="1" customWidth="1"/>
    <col min="4" max="5" width="15.33203125" bestFit="1" customWidth="1"/>
    <col min="6" max="6" width="13.21875" bestFit="1" customWidth="1"/>
    <col min="7" max="7" width="15.5546875" bestFit="1" customWidth="1"/>
    <col min="8" max="8" width="12.6640625" bestFit="1" customWidth="1"/>
    <col min="9" max="9" width="10.44140625" bestFit="1" customWidth="1"/>
    <col min="10" max="10" width="12" bestFit="1" customWidth="1"/>
    <col min="11" max="15" width="5.77734375" customWidth="1"/>
    <col min="16" max="132" width="30.33203125" bestFit="1" customWidth="1"/>
    <col min="133" max="133" width="23.21875" bestFit="1" customWidth="1"/>
    <col min="134" max="134" width="32.5546875" bestFit="1" customWidth="1"/>
    <col min="135" max="135" width="35.109375" bestFit="1" customWidth="1"/>
    <col min="136" max="136" width="32.88671875" bestFit="1" customWidth="1"/>
    <col min="137" max="137" width="30.77734375" bestFit="1" customWidth="1"/>
    <col min="138" max="138" width="33.21875" bestFit="1" customWidth="1"/>
    <col min="139" max="139" width="31.109375" bestFit="1" customWidth="1"/>
    <col min="140" max="140" width="28.5546875" bestFit="1" customWidth="1"/>
    <col min="141" max="141" width="25.109375" bestFit="1" customWidth="1"/>
    <col min="142" max="142" width="22.33203125" bestFit="1" customWidth="1"/>
    <col min="143" max="143" width="26.88671875" bestFit="1" customWidth="1"/>
  </cols>
  <sheetData>
    <row r="2" spans="1:13" s="15" customFormat="1" ht="43.2" x14ac:dyDescent="0.3">
      <c r="A2" s="18" t="s">
        <v>54</v>
      </c>
      <c r="B2" s="15" t="s">
        <v>25</v>
      </c>
      <c r="C2" s="15" t="s">
        <v>47</v>
      </c>
      <c r="D2" s="15" t="s">
        <v>48</v>
      </c>
      <c r="E2" s="15" t="s">
        <v>49</v>
      </c>
      <c r="F2" s="15" t="s">
        <v>50</v>
      </c>
      <c r="G2" s="15" t="s">
        <v>55</v>
      </c>
      <c r="H2" s="15" t="s">
        <v>51</v>
      </c>
      <c r="I2" s="15" t="s">
        <v>52</v>
      </c>
      <c r="J2" s="15" t="s">
        <v>133</v>
      </c>
      <c r="L2" s="15" t="s">
        <v>20</v>
      </c>
      <c r="M2" s="15" t="s">
        <v>53</v>
      </c>
    </row>
    <row r="3" spans="1:13" x14ac:dyDescent="0.3">
      <c r="A3" s="1">
        <v>488</v>
      </c>
      <c r="B3" s="2">
        <v>1</v>
      </c>
      <c r="C3" s="2">
        <v>2</v>
      </c>
      <c r="D3" s="2">
        <v>1.3333333333333333</v>
      </c>
      <c r="E3" s="2">
        <v>0.1111111111111111</v>
      </c>
      <c r="F3" s="2">
        <v>0.1111111111111111</v>
      </c>
      <c r="G3" s="2">
        <v>5</v>
      </c>
      <c r="H3" s="2">
        <v>0</v>
      </c>
      <c r="I3" s="2">
        <v>2</v>
      </c>
      <c r="J3" s="2">
        <v>5</v>
      </c>
      <c r="L3" s="15">
        <v>1</v>
      </c>
      <c r="M3" s="15">
        <v>10</v>
      </c>
    </row>
    <row r="4" spans="1:13" x14ac:dyDescent="0.3">
      <c r="A4" s="1">
        <v>568</v>
      </c>
      <c r="B4" s="2">
        <v>1</v>
      </c>
      <c r="C4" s="2">
        <v>0.44444444444444442</v>
      </c>
      <c r="D4" s="2">
        <v>0.1111111111111111</v>
      </c>
      <c r="E4" s="2">
        <v>0.1111111111111111</v>
      </c>
      <c r="F4" s="2">
        <v>0</v>
      </c>
      <c r="G4" s="2">
        <v>3</v>
      </c>
      <c r="H4" s="2">
        <v>0</v>
      </c>
      <c r="I4" s="2">
        <v>2</v>
      </c>
      <c r="J4" s="2">
        <v>3</v>
      </c>
      <c r="L4">
        <v>5</v>
      </c>
      <c r="M4">
        <v>9</v>
      </c>
    </row>
    <row r="5" spans="1:13" x14ac:dyDescent="0.3">
      <c r="A5" s="1">
        <v>948</v>
      </c>
      <c r="B5" s="2">
        <v>2</v>
      </c>
      <c r="C5" s="2">
        <v>0.5</v>
      </c>
      <c r="D5" s="2">
        <v>0</v>
      </c>
      <c r="E5" s="2">
        <v>3.3</v>
      </c>
      <c r="F5" s="2">
        <v>0.1</v>
      </c>
      <c r="G5" s="2">
        <v>7</v>
      </c>
      <c r="H5" s="2">
        <v>0</v>
      </c>
      <c r="I5" s="2">
        <v>1</v>
      </c>
      <c r="J5" s="2">
        <v>6</v>
      </c>
      <c r="L5">
        <v>10</v>
      </c>
      <c r="M5">
        <v>8</v>
      </c>
    </row>
    <row r="6" spans="1:13" x14ac:dyDescent="0.3">
      <c r="A6" s="1">
        <v>1258</v>
      </c>
      <c r="B6" s="2">
        <v>1</v>
      </c>
      <c r="C6" s="2">
        <v>1.5</v>
      </c>
      <c r="D6" s="2">
        <v>1.1000000000000001</v>
      </c>
      <c r="E6" s="2">
        <v>0</v>
      </c>
      <c r="F6" s="2">
        <v>0</v>
      </c>
      <c r="G6" s="2">
        <v>8</v>
      </c>
      <c r="H6" s="2">
        <v>0</v>
      </c>
      <c r="I6" s="2">
        <v>2</v>
      </c>
      <c r="J6" s="2">
        <v>8</v>
      </c>
      <c r="L6">
        <v>15</v>
      </c>
      <c r="M6">
        <v>7</v>
      </c>
    </row>
    <row r="7" spans="1:13" x14ac:dyDescent="0.3">
      <c r="A7" s="1">
        <v>1294</v>
      </c>
      <c r="B7" s="2">
        <v>1</v>
      </c>
      <c r="C7" s="2">
        <v>0.2</v>
      </c>
      <c r="D7" s="2">
        <v>0</v>
      </c>
      <c r="E7" s="2">
        <v>2.1</v>
      </c>
      <c r="F7" s="2">
        <v>0.2</v>
      </c>
      <c r="G7" s="2">
        <v>6</v>
      </c>
      <c r="H7" s="2">
        <v>0</v>
      </c>
      <c r="I7" s="2">
        <v>2</v>
      </c>
      <c r="J7" s="2">
        <v>2</v>
      </c>
      <c r="L7">
        <v>20</v>
      </c>
      <c r="M7">
        <v>6</v>
      </c>
    </row>
    <row r="8" spans="1:13" x14ac:dyDescent="0.3">
      <c r="A8" s="1">
        <v>1899</v>
      </c>
      <c r="B8" s="2">
        <v>1</v>
      </c>
      <c r="C8" s="2">
        <v>0.1</v>
      </c>
      <c r="D8" s="2">
        <v>0.1</v>
      </c>
      <c r="E8" s="2">
        <v>2.5</v>
      </c>
      <c r="F8" s="2">
        <v>0.1</v>
      </c>
      <c r="G8" s="2">
        <v>8</v>
      </c>
      <c r="H8" s="2">
        <v>0</v>
      </c>
      <c r="I8" s="2">
        <v>2</v>
      </c>
      <c r="J8" s="2">
        <v>8</v>
      </c>
      <c r="L8">
        <v>25</v>
      </c>
      <c r="M8">
        <v>5</v>
      </c>
    </row>
    <row r="9" spans="1:13" x14ac:dyDescent="0.3">
      <c r="A9" s="1">
        <v>1983</v>
      </c>
      <c r="B9" s="2">
        <v>3</v>
      </c>
      <c r="C9" s="2">
        <v>1.25</v>
      </c>
      <c r="D9" s="2">
        <v>1.6666666666666667</v>
      </c>
      <c r="E9" s="2">
        <v>2</v>
      </c>
      <c r="F9" s="2">
        <v>0.33333333333333331</v>
      </c>
      <c r="G9" s="2">
        <v>11</v>
      </c>
      <c r="H9" s="2">
        <v>0</v>
      </c>
      <c r="I9" s="2">
        <v>1</v>
      </c>
      <c r="J9" s="2">
        <v>9</v>
      </c>
      <c r="L9">
        <v>30</v>
      </c>
      <c r="M9">
        <v>4</v>
      </c>
    </row>
    <row r="10" spans="1:13" x14ac:dyDescent="0.3">
      <c r="A10" s="1">
        <v>2046</v>
      </c>
      <c r="B10" s="2">
        <v>3</v>
      </c>
      <c r="C10" s="2">
        <v>0.3</v>
      </c>
      <c r="D10" s="2">
        <v>3.7</v>
      </c>
      <c r="E10" s="2">
        <v>1.4</v>
      </c>
      <c r="F10" s="2">
        <v>2.7</v>
      </c>
      <c r="G10" s="2">
        <v>8</v>
      </c>
      <c r="H10" s="2">
        <v>0</v>
      </c>
      <c r="I10" s="2">
        <v>2</v>
      </c>
      <c r="J10" s="2">
        <v>8</v>
      </c>
      <c r="L10">
        <v>45</v>
      </c>
      <c r="M10">
        <v>2</v>
      </c>
    </row>
    <row r="11" spans="1:13" x14ac:dyDescent="0.3">
      <c r="A11" s="1">
        <v>2097</v>
      </c>
      <c r="B11" s="2">
        <v>1</v>
      </c>
      <c r="C11" s="2">
        <v>0.5</v>
      </c>
      <c r="D11" s="2">
        <v>0.2</v>
      </c>
      <c r="E11" s="2">
        <v>1.2</v>
      </c>
      <c r="F11" s="2">
        <v>0.2</v>
      </c>
      <c r="G11" s="2">
        <v>9</v>
      </c>
      <c r="H11" s="2">
        <v>0</v>
      </c>
      <c r="I11" s="2">
        <v>2</v>
      </c>
      <c r="J11" s="2">
        <v>9</v>
      </c>
      <c r="L11">
        <v>60</v>
      </c>
      <c r="M11">
        <v>1</v>
      </c>
    </row>
    <row r="12" spans="1:13" x14ac:dyDescent="0.3">
      <c r="A12" s="1">
        <v>2412</v>
      </c>
      <c r="B12" s="2">
        <v>2</v>
      </c>
      <c r="C12" s="2">
        <v>0.3</v>
      </c>
      <c r="D12" s="2">
        <v>0</v>
      </c>
      <c r="E12" s="2">
        <v>1.2</v>
      </c>
      <c r="F12" s="2">
        <v>0</v>
      </c>
      <c r="G12" s="2">
        <v>10</v>
      </c>
      <c r="H12" s="2">
        <v>0</v>
      </c>
      <c r="I12" s="2">
        <v>1</v>
      </c>
      <c r="J12" s="2">
        <v>8</v>
      </c>
      <c r="L12">
        <v>90</v>
      </c>
      <c r="M12">
        <v>1</v>
      </c>
    </row>
    <row r="13" spans="1:13" x14ac:dyDescent="0.3">
      <c r="A13" s="1">
        <v>2557</v>
      </c>
      <c r="B13" s="2">
        <v>2</v>
      </c>
      <c r="C13" s="2">
        <v>0.77777777777777779</v>
      </c>
      <c r="D13" s="2">
        <v>1.1111111111111112</v>
      </c>
      <c r="E13" s="2">
        <v>1.6666666666666667</v>
      </c>
      <c r="F13" s="2">
        <v>0.1111111111111111</v>
      </c>
      <c r="G13" s="2">
        <v>7</v>
      </c>
      <c r="H13" s="2">
        <v>0</v>
      </c>
      <c r="I13" s="2">
        <v>2</v>
      </c>
      <c r="J13" s="2">
        <v>7</v>
      </c>
      <c r="L13">
        <v>120</v>
      </c>
      <c r="M13">
        <v>1</v>
      </c>
    </row>
    <row r="14" spans="1:13" x14ac:dyDescent="0.3">
      <c r="A14" s="1">
        <v>2906</v>
      </c>
      <c r="B14" s="2">
        <v>1</v>
      </c>
      <c r="C14" s="2">
        <v>0</v>
      </c>
      <c r="D14" s="2">
        <v>0</v>
      </c>
      <c r="E14" s="2">
        <v>0</v>
      </c>
      <c r="F14" s="2">
        <v>0</v>
      </c>
      <c r="G14" s="2">
        <v>4</v>
      </c>
      <c r="H14" s="2">
        <v>0</v>
      </c>
      <c r="I14" s="2">
        <v>1</v>
      </c>
      <c r="J14" s="2">
        <v>4</v>
      </c>
    </row>
    <row r="15" spans="1:13" x14ac:dyDescent="0.3">
      <c r="A15" s="1">
        <v>2907</v>
      </c>
      <c r="B15" s="2">
        <v>1</v>
      </c>
      <c r="C15" s="2">
        <v>0.125</v>
      </c>
      <c r="D15" s="2">
        <v>0</v>
      </c>
      <c r="E15" s="2">
        <v>2</v>
      </c>
      <c r="F15" s="2">
        <v>0</v>
      </c>
      <c r="G15" s="2">
        <v>7</v>
      </c>
      <c r="H15" s="2">
        <v>0</v>
      </c>
      <c r="I15" s="2">
        <v>1</v>
      </c>
      <c r="J15" s="2">
        <v>7</v>
      </c>
    </row>
    <row r="16" spans="1:13" x14ac:dyDescent="0.3">
      <c r="A16" s="1">
        <v>2927</v>
      </c>
      <c r="B16" s="2">
        <v>1</v>
      </c>
      <c r="C16" s="2">
        <v>0.55555555555555558</v>
      </c>
      <c r="D16" s="2">
        <v>0.88888888888888884</v>
      </c>
      <c r="E16" s="2">
        <v>0</v>
      </c>
      <c r="F16" s="2">
        <v>0</v>
      </c>
      <c r="G16" s="2">
        <v>5</v>
      </c>
      <c r="H16" s="2">
        <v>0</v>
      </c>
      <c r="I16" s="2">
        <v>2</v>
      </c>
      <c r="J16" s="2">
        <v>5</v>
      </c>
    </row>
    <row r="17" spans="1:10" x14ac:dyDescent="0.3">
      <c r="A17" s="1">
        <v>2929</v>
      </c>
      <c r="B17" s="2">
        <v>1</v>
      </c>
      <c r="C17" s="2">
        <v>0</v>
      </c>
      <c r="D17" s="2">
        <v>0</v>
      </c>
      <c r="E17" s="2">
        <v>0</v>
      </c>
      <c r="F17" s="2">
        <v>0</v>
      </c>
      <c r="G17" s="2">
        <v>6</v>
      </c>
      <c r="H17" s="2">
        <v>3</v>
      </c>
      <c r="I17" s="2">
        <v>2</v>
      </c>
      <c r="J17" s="2">
        <v>6</v>
      </c>
    </row>
    <row r="18" spans="1:10" x14ac:dyDescent="0.3">
      <c r="A18" s="1">
        <v>2976</v>
      </c>
      <c r="B18" s="2">
        <v>1</v>
      </c>
      <c r="C18" s="2">
        <v>1.1000000000000001</v>
      </c>
      <c r="D18" s="2">
        <v>1.6</v>
      </c>
      <c r="E18" s="2">
        <v>2.4</v>
      </c>
      <c r="F18" s="2">
        <v>1</v>
      </c>
      <c r="G18" s="2">
        <v>7</v>
      </c>
      <c r="H18" s="2">
        <v>0</v>
      </c>
      <c r="I18" s="2">
        <v>1</v>
      </c>
      <c r="J18" s="2">
        <v>5</v>
      </c>
    </row>
    <row r="19" spans="1:10" x14ac:dyDescent="0.3">
      <c r="A19" s="1">
        <v>3218</v>
      </c>
      <c r="B19" s="2">
        <v>1</v>
      </c>
      <c r="C19" s="2">
        <v>0</v>
      </c>
      <c r="D19" s="2">
        <v>0</v>
      </c>
      <c r="E19" s="2">
        <v>1.2222222222222223</v>
      </c>
      <c r="F19" s="2">
        <v>0.1111111111111111</v>
      </c>
      <c r="G19" s="2">
        <v>4</v>
      </c>
      <c r="H19" s="2">
        <v>0</v>
      </c>
      <c r="I19" s="2">
        <v>1</v>
      </c>
      <c r="J19" s="2">
        <v>4</v>
      </c>
    </row>
    <row r="20" spans="1:10" x14ac:dyDescent="0.3">
      <c r="A20" s="1">
        <v>3237</v>
      </c>
      <c r="B20" s="2">
        <v>1</v>
      </c>
      <c r="C20" s="2">
        <v>0</v>
      </c>
      <c r="D20" s="2">
        <v>0</v>
      </c>
      <c r="E20" s="2">
        <v>0</v>
      </c>
      <c r="F20" s="2">
        <v>0</v>
      </c>
      <c r="G20" s="2">
        <v>1</v>
      </c>
      <c r="H20" s="2">
        <v>0</v>
      </c>
      <c r="I20" s="2">
        <v>2</v>
      </c>
      <c r="J20" s="2">
        <v>1</v>
      </c>
    </row>
    <row r="21" spans="1:10" x14ac:dyDescent="0.3">
      <c r="A21" s="1">
        <v>3393</v>
      </c>
      <c r="B21" s="2">
        <v>1</v>
      </c>
      <c r="C21" s="2">
        <v>0</v>
      </c>
      <c r="D21" s="2">
        <v>0.125</v>
      </c>
      <c r="E21" s="2">
        <v>0</v>
      </c>
      <c r="F21" s="2">
        <v>0</v>
      </c>
      <c r="G21" s="2">
        <v>3</v>
      </c>
      <c r="H21" s="2">
        <v>0</v>
      </c>
      <c r="I21" s="2">
        <v>1</v>
      </c>
      <c r="J21" s="2">
        <v>3</v>
      </c>
    </row>
    <row r="22" spans="1:10" x14ac:dyDescent="0.3">
      <c r="A22" s="1">
        <v>3574</v>
      </c>
      <c r="B22" s="2">
        <v>3</v>
      </c>
      <c r="C22" s="2">
        <v>2.2222222222222223</v>
      </c>
      <c r="D22" s="2">
        <v>0.22222222222222221</v>
      </c>
      <c r="E22" s="2">
        <v>0.1111111111111111</v>
      </c>
      <c r="F22" s="2">
        <v>0.1111111111111111</v>
      </c>
      <c r="G22" s="2">
        <v>8</v>
      </c>
      <c r="H22" s="2">
        <v>0</v>
      </c>
      <c r="I22" s="2">
        <v>1</v>
      </c>
      <c r="J22" s="2">
        <v>7</v>
      </c>
    </row>
    <row r="23" spans="1:10" x14ac:dyDescent="0.3">
      <c r="A23" s="1">
        <v>3588</v>
      </c>
      <c r="B23" s="2">
        <v>1</v>
      </c>
      <c r="C23" s="2">
        <v>0.81818181818181823</v>
      </c>
      <c r="D23" s="2">
        <v>1.1818181818181819</v>
      </c>
      <c r="E23" s="2">
        <v>1</v>
      </c>
      <c r="F23" s="2">
        <v>0.18181818181818182</v>
      </c>
      <c r="G23" s="2">
        <v>8</v>
      </c>
      <c r="H23" s="2">
        <v>0</v>
      </c>
      <c r="I23" s="2">
        <v>1</v>
      </c>
      <c r="J23" s="2">
        <v>8</v>
      </c>
    </row>
    <row r="24" spans="1:10" x14ac:dyDescent="0.3">
      <c r="A24" s="1">
        <v>3681</v>
      </c>
      <c r="B24" s="2">
        <v>1</v>
      </c>
      <c r="C24" s="2">
        <v>0.2</v>
      </c>
      <c r="D24" s="2">
        <v>1.4</v>
      </c>
      <c r="E24" s="2">
        <v>0</v>
      </c>
      <c r="F24" s="2">
        <v>0.2</v>
      </c>
      <c r="G24" s="2">
        <v>3</v>
      </c>
      <c r="H24" s="2">
        <v>0</v>
      </c>
      <c r="I24" s="2">
        <v>2</v>
      </c>
      <c r="J24" s="2">
        <v>3</v>
      </c>
    </row>
    <row r="25" spans="1:10" x14ac:dyDescent="0.3">
      <c r="A25" s="1">
        <v>3684</v>
      </c>
      <c r="B25" s="2">
        <v>1</v>
      </c>
      <c r="C25" s="2">
        <v>0</v>
      </c>
      <c r="D25" s="2">
        <v>0.2</v>
      </c>
      <c r="E25" s="2">
        <v>0.1</v>
      </c>
      <c r="F25" s="2">
        <v>0</v>
      </c>
      <c r="G25" s="2">
        <v>5</v>
      </c>
      <c r="H25" s="2">
        <v>0</v>
      </c>
      <c r="I25" s="2">
        <v>2</v>
      </c>
      <c r="J25" s="2">
        <v>5</v>
      </c>
    </row>
    <row r="26" spans="1:10" x14ac:dyDescent="0.3">
      <c r="A26" s="1">
        <v>4060</v>
      </c>
      <c r="B26" s="2">
        <v>2</v>
      </c>
      <c r="C26" s="2">
        <v>1.1111111111111112</v>
      </c>
      <c r="D26" s="2">
        <v>0</v>
      </c>
      <c r="E26" s="2">
        <v>0.1111111111111111</v>
      </c>
      <c r="F26" s="2">
        <v>0</v>
      </c>
      <c r="G26" s="2">
        <v>9</v>
      </c>
      <c r="H26" s="2">
        <v>0</v>
      </c>
      <c r="I26" s="2">
        <v>1</v>
      </c>
      <c r="J26" s="2">
        <v>9</v>
      </c>
    </row>
    <row r="27" spans="1:10" x14ac:dyDescent="0.3">
      <c r="A27" s="1">
        <v>4131</v>
      </c>
      <c r="B27" s="2">
        <v>1</v>
      </c>
      <c r="C27" s="2">
        <v>1.8888888888888888</v>
      </c>
      <c r="D27" s="2">
        <v>0.77777777777777779</v>
      </c>
      <c r="E27" s="2">
        <v>2.2222222222222223</v>
      </c>
      <c r="F27" s="2">
        <v>0.55555555555555558</v>
      </c>
      <c r="G27" s="2">
        <v>7</v>
      </c>
      <c r="H27" s="2">
        <v>0</v>
      </c>
      <c r="I27" s="2">
        <v>1</v>
      </c>
      <c r="J27" s="2">
        <v>6</v>
      </c>
    </row>
    <row r="28" spans="1:10" x14ac:dyDescent="0.3">
      <c r="A28" s="1">
        <v>4205</v>
      </c>
      <c r="B28" s="2">
        <v>1</v>
      </c>
      <c r="C28" s="2">
        <v>0.5</v>
      </c>
      <c r="D28" s="2">
        <v>0.2</v>
      </c>
      <c r="E28" s="2">
        <v>0.3</v>
      </c>
      <c r="F28" s="2">
        <v>0</v>
      </c>
      <c r="G28" s="2">
        <v>9</v>
      </c>
      <c r="H28" s="2">
        <v>1</v>
      </c>
      <c r="I28" s="2">
        <v>1</v>
      </c>
      <c r="J28" s="2">
        <v>7</v>
      </c>
    </row>
    <row r="29" spans="1:10" x14ac:dyDescent="0.3">
      <c r="A29" s="1">
        <v>4450</v>
      </c>
      <c r="B29" s="2">
        <v>2</v>
      </c>
      <c r="C29" s="2">
        <v>0.1</v>
      </c>
      <c r="D29" s="2">
        <v>0</v>
      </c>
      <c r="E29" s="2">
        <v>3.1</v>
      </c>
      <c r="F29" s="2">
        <v>0.1</v>
      </c>
      <c r="G29" s="2">
        <v>8</v>
      </c>
      <c r="H29" s="2">
        <v>0</v>
      </c>
      <c r="I29" s="2">
        <v>1</v>
      </c>
      <c r="J29" s="2">
        <v>8</v>
      </c>
    </row>
    <row r="30" spans="1:10" x14ac:dyDescent="0.3">
      <c r="A30" s="1">
        <v>4681</v>
      </c>
      <c r="B30" s="2">
        <v>2</v>
      </c>
      <c r="C30" s="2">
        <v>0.375</v>
      </c>
      <c r="D30" s="2">
        <v>0.5</v>
      </c>
      <c r="E30" s="2">
        <v>1.5</v>
      </c>
      <c r="F30" s="2">
        <v>0.125</v>
      </c>
      <c r="G30" s="2">
        <v>5</v>
      </c>
      <c r="H30" s="2">
        <v>0</v>
      </c>
      <c r="I30" s="2">
        <v>2</v>
      </c>
      <c r="J30" s="2">
        <v>4</v>
      </c>
    </row>
    <row r="31" spans="1:10" x14ac:dyDescent="0.3">
      <c r="A31" s="1">
        <v>4915</v>
      </c>
      <c r="B31" s="2">
        <v>3</v>
      </c>
      <c r="C31" s="2">
        <v>0.3</v>
      </c>
      <c r="D31" s="2">
        <v>0</v>
      </c>
      <c r="E31" s="2">
        <v>0.8</v>
      </c>
      <c r="F31" s="2">
        <v>0</v>
      </c>
      <c r="G31" s="2">
        <v>6</v>
      </c>
      <c r="H31" s="2">
        <v>0</v>
      </c>
      <c r="I31" s="2">
        <v>2</v>
      </c>
      <c r="J31" s="2">
        <v>6</v>
      </c>
    </row>
    <row r="32" spans="1:10" x14ac:dyDescent="0.3">
      <c r="A32" s="1">
        <v>4918</v>
      </c>
      <c r="B32" s="2">
        <v>3</v>
      </c>
      <c r="C32" s="2">
        <v>0.2</v>
      </c>
      <c r="D32" s="2">
        <v>0.2</v>
      </c>
      <c r="E32" s="2">
        <v>0.4</v>
      </c>
      <c r="F32" s="2">
        <v>0</v>
      </c>
      <c r="G32" s="2">
        <v>8</v>
      </c>
      <c r="H32" s="2">
        <v>0</v>
      </c>
      <c r="I32" s="2">
        <v>1</v>
      </c>
      <c r="J32" s="2">
        <v>8</v>
      </c>
    </row>
    <row r="33" spans="1:10" x14ac:dyDescent="0.3">
      <c r="A33" s="1">
        <v>5450</v>
      </c>
      <c r="B33" s="2">
        <v>1</v>
      </c>
      <c r="C33" s="2">
        <v>0.1111111111111111</v>
      </c>
      <c r="D33" s="2">
        <v>0.77777777777777779</v>
      </c>
      <c r="E33" s="2">
        <v>2.3333333333333335</v>
      </c>
      <c r="F33" s="2">
        <v>0.66666666666666663</v>
      </c>
      <c r="G33" s="2">
        <v>8</v>
      </c>
      <c r="H33" s="2">
        <v>0</v>
      </c>
      <c r="I33" s="2">
        <v>2</v>
      </c>
      <c r="J33" s="2">
        <v>8</v>
      </c>
    </row>
    <row r="34" spans="1:10" x14ac:dyDescent="0.3">
      <c r="A34" s="1">
        <v>5588</v>
      </c>
      <c r="B34" s="2">
        <v>1</v>
      </c>
      <c r="C34" s="2">
        <v>0.91666666666666663</v>
      </c>
      <c r="D34" s="2">
        <v>1.5</v>
      </c>
      <c r="E34" s="2">
        <v>8.3333333333333329E-2</v>
      </c>
      <c r="F34" s="2">
        <v>0</v>
      </c>
      <c r="G34" s="2">
        <v>8</v>
      </c>
      <c r="H34" s="2">
        <v>1</v>
      </c>
      <c r="I34" s="2">
        <v>1</v>
      </c>
      <c r="J34" s="2">
        <v>8</v>
      </c>
    </row>
    <row r="35" spans="1:10" x14ac:dyDescent="0.3">
      <c r="A35" s="1">
        <v>5827</v>
      </c>
      <c r="B35" s="2">
        <v>3</v>
      </c>
      <c r="C35" s="2">
        <v>2.25</v>
      </c>
      <c r="D35" s="2">
        <v>0.91666666666666663</v>
      </c>
      <c r="E35" s="2">
        <v>0</v>
      </c>
      <c r="F35" s="2">
        <v>8.3333333333333329E-2</v>
      </c>
      <c r="G35" s="2">
        <v>11</v>
      </c>
      <c r="H35" s="2">
        <v>0</v>
      </c>
      <c r="I35" s="2">
        <v>2</v>
      </c>
      <c r="J35" s="2">
        <v>8</v>
      </c>
    </row>
    <row r="36" spans="1:10" x14ac:dyDescent="0.3">
      <c r="A36" s="1">
        <v>5937</v>
      </c>
      <c r="B36" s="2">
        <v>2</v>
      </c>
      <c r="C36" s="2">
        <v>1</v>
      </c>
      <c r="D36" s="2">
        <v>0.22222222222222221</v>
      </c>
      <c r="E36" s="2">
        <v>1</v>
      </c>
      <c r="F36" s="2">
        <v>0.1111111111111111</v>
      </c>
      <c r="G36" s="2">
        <v>7</v>
      </c>
      <c r="H36" s="2">
        <v>0</v>
      </c>
      <c r="I36" s="2">
        <v>2</v>
      </c>
      <c r="J36" s="2">
        <v>7</v>
      </c>
    </row>
    <row r="37" spans="1:10" x14ac:dyDescent="0.3">
      <c r="A37" s="1">
        <v>6350</v>
      </c>
      <c r="B37" s="2">
        <v>1</v>
      </c>
      <c r="C37" s="2">
        <v>0.55555555555555558</v>
      </c>
      <c r="D37" s="2">
        <v>0.88888888888888884</v>
      </c>
      <c r="E37" s="2">
        <v>0</v>
      </c>
      <c r="F37" s="2">
        <v>0</v>
      </c>
      <c r="G37" s="2">
        <v>7</v>
      </c>
      <c r="H37" s="2">
        <v>0</v>
      </c>
      <c r="I37" s="2">
        <v>2</v>
      </c>
      <c r="J37" s="2">
        <v>7</v>
      </c>
    </row>
    <row r="38" spans="1:10" x14ac:dyDescent="0.3">
      <c r="A38" s="1">
        <v>6503</v>
      </c>
      <c r="B38" s="2">
        <v>1</v>
      </c>
      <c r="C38" s="2">
        <v>0</v>
      </c>
      <c r="D38" s="2">
        <v>0.125</v>
      </c>
      <c r="E38" s="2">
        <v>0</v>
      </c>
      <c r="F38" s="2">
        <v>0.125</v>
      </c>
      <c r="G38" s="2">
        <v>3</v>
      </c>
      <c r="H38" s="2">
        <v>0</v>
      </c>
      <c r="I38" s="2">
        <v>0</v>
      </c>
      <c r="J38" s="2">
        <v>3</v>
      </c>
    </row>
    <row r="39" spans="1:10" x14ac:dyDescent="0.3">
      <c r="A39" s="1">
        <v>6959</v>
      </c>
      <c r="B39" s="2">
        <v>1</v>
      </c>
      <c r="C39" s="2">
        <v>1</v>
      </c>
      <c r="D39" s="2">
        <v>0</v>
      </c>
      <c r="E39" s="2">
        <v>0.1111111111111111</v>
      </c>
      <c r="F39" s="2">
        <v>0</v>
      </c>
      <c r="G39" s="2">
        <v>6</v>
      </c>
      <c r="H39" s="2">
        <v>0</v>
      </c>
      <c r="I39" s="2">
        <v>2</v>
      </c>
      <c r="J39" s="2">
        <v>5</v>
      </c>
    </row>
    <row r="40" spans="1:10" x14ac:dyDescent="0.3">
      <c r="A40" s="1">
        <v>7461</v>
      </c>
      <c r="B40" s="2">
        <v>1</v>
      </c>
      <c r="C40" s="2">
        <v>0.2</v>
      </c>
      <c r="D40" s="2">
        <v>0.2</v>
      </c>
      <c r="E40" s="2">
        <v>0</v>
      </c>
      <c r="F40" s="2">
        <v>0</v>
      </c>
      <c r="G40" s="2">
        <v>4</v>
      </c>
      <c r="H40" s="2">
        <v>10</v>
      </c>
      <c r="I40" s="2">
        <v>2</v>
      </c>
      <c r="J40" s="2">
        <v>3</v>
      </c>
    </row>
    <row r="41" spans="1:10" x14ac:dyDescent="0.3">
      <c r="A41" s="1" t="s">
        <v>161</v>
      </c>
      <c r="B41" s="2"/>
      <c r="C41" s="2"/>
      <c r="D41" s="2"/>
      <c r="E41" s="2"/>
      <c r="F41" s="2"/>
      <c r="G41" s="2"/>
      <c r="H41" s="2"/>
      <c r="I41" s="2"/>
      <c r="J41" s="2"/>
    </row>
    <row r="42" spans="1:10" x14ac:dyDescent="0.3">
      <c r="A42" s="1" t="s">
        <v>24</v>
      </c>
      <c r="B42" s="3">
        <v>3</v>
      </c>
      <c r="C42" s="2">
        <v>0.63114754098360659</v>
      </c>
      <c r="D42" s="2">
        <v>0.58469945355191255</v>
      </c>
      <c r="E42" s="2">
        <v>0.9098360655737705</v>
      </c>
      <c r="F42" s="2">
        <v>0.19398907103825136</v>
      </c>
      <c r="G42" s="2">
        <v>249</v>
      </c>
      <c r="H42" s="2">
        <v>10</v>
      </c>
      <c r="I42" s="2">
        <v>0</v>
      </c>
      <c r="J42" s="2">
        <v>228</v>
      </c>
    </row>
  </sheetData>
  <pageMargins left="0.7" right="0.7" top="0.75" bottom="0.75" header="0.3" footer="0.3"/>
  <drawing r:id="rId2"/>
  <tableParts count="1">
    <tablePart r:id="rId3"/>
  </tableParts>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E7E3A-ADD9-4531-939C-94D13E825717}">
  <dimension ref="A1:AY50"/>
  <sheetViews>
    <sheetView topLeftCell="A2" workbookViewId="0">
      <pane xSplit="1" topLeftCell="B1" activePane="topRight" state="frozen"/>
      <selection pane="topRight" activeCell="T6" sqref="T6"/>
    </sheetView>
  </sheetViews>
  <sheetFormatPr defaultRowHeight="14.4" x14ac:dyDescent="0.3"/>
  <cols>
    <col min="1" max="1" width="8.88671875" style="7"/>
    <col min="2" max="22" width="2.77734375" customWidth="1"/>
    <col min="23" max="23" width="2.77734375" style="7" customWidth="1"/>
    <col min="24" max="24" width="3" customWidth="1"/>
    <col min="25" max="27" width="2.77734375" customWidth="1"/>
    <col min="28" max="28" width="3.77734375" customWidth="1"/>
    <col min="29" max="44" width="2.77734375" customWidth="1"/>
    <col min="45" max="45" width="2.77734375" style="7" customWidth="1"/>
    <col min="46" max="46" width="4.33203125" customWidth="1"/>
    <col min="47" max="49" width="3.6640625" customWidth="1"/>
    <col min="50" max="50" width="5.6640625" style="12" customWidth="1"/>
    <col min="51" max="51" width="5.6640625" style="9" customWidth="1"/>
  </cols>
  <sheetData>
    <row r="1" spans="1:51" s="29" customFormat="1" ht="15" thickBot="1" x14ac:dyDescent="0.35">
      <c r="A1" s="14"/>
      <c r="B1" s="30" t="s">
        <v>26</v>
      </c>
      <c r="C1" s="31"/>
      <c r="D1" s="31"/>
      <c r="E1" s="31"/>
      <c r="F1" s="31"/>
      <c r="G1" s="31"/>
      <c r="H1" s="31"/>
      <c r="I1" s="31"/>
      <c r="J1" s="31"/>
      <c r="K1" s="31"/>
      <c r="L1" s="31"/>
      <c r="M1" s="31"/>
      <c r="N1" s="31"/>
      <c r="O1" s="31"/>
      <c r="P1" s="31"/>
      <c r="Q1" s="31"/>
      <c r="R1" s="31"/>
      <c r="S1" s="31"/>
      <c r="T1" s="31"/>
      <c r="U1" s="31"/>
      <c r="V1" s="31"/>
      <c r="W1" s="32"/>
      <c r="X1" s="30" t="s">
        <v>27</v>
      </c>
      <c r="Y1" s="31"/>
      <c r="Z1" s="31"/>
      <c r="AA1" s="31"/>
      <c r="AB1" s="31"/>
      <c r="AC1" s="31"/>
      <c r="AD1" s="31"/>
      <c r="AE1" s="31"/>
      <c r="AF1" s="31"/>
      <c r="AG1" s="31"/>
      <c r="AH1" s="31"/>
      <c r="AI1" s="31"/>
      <c r="AJ1" s="31"/>
      <c r="AK1" s="31"/>
      <c r="AL1" s="31"/>
      <c r="AM1" s="31"/>
      <c r="AN1" s="31"/>
      <c r="AO1" s="31"/>
      <c r="AP1" s="31"/>
      <c r="AQ1" s="31"/>
      <c r="AR1" s="31"/>
      <c r="AS1" s="32"/>
      <c r="AT1" s="30" t="s">
        <v>28</v>
      </c>
      <c r="AU1" s="31"/>
      <c r="AV1" s="31"/>
      <c r="AW1" s="32"/>
      <c r="AX1" s="30" t="s">
        <v>29</v>
      </c>
      <c r="AY1" s="32"/>
    </row>
    <row r="2" spans="1:51" s="5" customFormat="1" ht="140.4" x14ac:dyDescent="0.3">
      <c r="A2" s="6"/>
      <c r="B2" s="5" t="s">
        <v>1</v>
      </c>
      <c r="C2" s="5" t="s">
        <v>2</v>
      </c>
      <c r="D2" s="5" t="s">
        <v>30</v>
      </c>
      <c r="E2" s="5" t="s">
        <v>20</v>
      </c>
      <c r="F2" s="5" t="s">
        <v>31</v>
      </c>
      <c r="G2" s="5" t="s">
        <v>32</v>
      </c>
      <c r="H2" s="5" t="s">
        <v>33</v>
      </c>
      <c r="I2" s="5" t="s">
        <v>14</v>
      </c>
      <c r="J2" s="5" t="s">
        <v>15</v>
      </c>
      <c r="K2" s="5" t="s">
        <v>5</v>
      </c>
      <c r="L2" s="5" t="s">
        <v>34</v>
      </c>
      <c r="M2" s="5" t="s">
        <v>35</v>
      </c>
      <c r="N2" s="5" t="s">
        <v>36</v>
      </c>
      <c r="O2" s="5" t="s">
        <v>16</v>
      </c>
      <c r="P2" s="5" t="s">
        <v>17</v>
      </c>
      <c r="Q2" s="5" t="s">
        <v>7</v>
      </c>
      <c r="R2" s="5" t="s">
        <v>37</v>
      </c>
      <c r="S2" s="5" t="s">
        <v>38</v>
      </c>
      <c r="T2" s="5" t="s">
        <v>9</v>
      </c>
      <c r="U2" s="5" t="s">
        <v>10</v>
      </c>
      <c r="V2" s="5" t="s">
        <v>11</v>
      </c>
      <c r="W2" s="6" t="s">
        <v>12</v>
      </c>
      <c r="X2" s="5" t="s">
        <v>1</v>
      </c>
      <c r="Y2" s="5" t="s">
        <v>2</v>
      </c>
      <c r="Z2" s="5" t="s">
        <v>30</v>
      </c>
      <c r="AA2" s="5" t="s">
        <v>20</v>
      </c>
      <c r="AB2" s="5" t="s">
        <v>31</v>
      </c>
      <c r="AC2" s="5" t="s">
        <v>32</v>
      </c>
      <c r="AD2" s="5" t="s">
        <v>33</v>
      </c>
      <c r="AE2" s="5" t="s">
        <v>14</v>
      </c>
      <c r="AF2" s="5" t="s">
        <v>15</v>
      </c>
      <c r="AG2" s="5" t="s">
        <v>5</v>
      </c>
      <c r="AH2" s="5" t="s">
        <v>34</v>
      </c>
      <c r="AI2" s="5" t="s">
        <v>35</v>
      </c>
      <c r="AJ2" s="5" t="s">
        <v>36</v>
      </c>
      <c r="AK2" s="5" t="s">
        <v>16</v>
      </c>
      <c r="AL2" s="5" t="s">
        <v>17</v>
      </c>
      <c r="AM2" s="5" t="s">
        <v>7</v>
      </c>
      <c r="AN2" s="5" t="s">
        <v>37</v>
      </c>
      <c r="AO2" s="5" t="s">
        <v>38</v>
      </c>
      <c r="AP2" s="5" t="s">
        <v>9</v>
      </c>
      <c r="AQ2" s="5" t="s">
        <v>10</v>
      </c>
      <c r="AR2" s="5" t="s">
        <v>11</v>
      </c>
      <c r="AS2" s="6" t="s">
        <v>12</v>
      </c>
      <c r="AT2" s="5" t="s">
        <v>39</v>
      </c>
      <c r="AU2" s="5" t="s">
        <v>40</v>
      </c>
      <c r="AV2" s="5" t="s">
        <v>41</v>
      </c>
      <c r="AW2" s="5" t="s">
        <v>42</v>
      </c>
      <c r="AX2" s="11" t="s">
        <v>43</v>
      </c>
      <c r="AY2" s="8" t="s">
        <v>44</v>
      </c>
    </row>
    <row r="3" spans="1:51" x14ac:dyDescent="0.3">
      <c r="A3" s="7" t="s">
        <v>45</v>
      </c>
      <c r="B3" s="33"/>
      <c r="C3" s="34"/>
      <c r="D3" s="34"/>
      <c r="E3" s="34"/>
      <c r="F3" s="34"/>
      <c r="G3" s="34"/>
      <c r="H3" s="34"/>
      <c r="I3" s="34"/>
      <c r="J3" s="34"/>
      <c r="K3" s="34"/>
      <c r="L3" s="34"/>
      <c r="M3" s="34"/>
      <c r="N3" s="34"/>
      <c r="O3" s="34"/>
      <c r="P3" s="34"/>
      <c r="Q3" s="34"/>
      <c r="R3" s="34"/>
      <c r="S3" s="34"/>
      <c r="T3" s="34"/>
      <c r="U3" s="34"/>
      <c r="V3" s="34"/>
      <c r="W3" s="35"/>
      <c r="X3">
        <v>3</v>
      </c>
      <c r="Y3">
        <v>3</v>
      </c>
      <c r="Z3">
        <v>0</v>
      </c>
      <c r="AA3">
        <v>5</v>
      </c>
      <c r="AB3">
        <v>10</v>
      </c>
      <c r="AC3">
        <v>0</v>
      </c>
      <c r="AD3">
        <v>3</v>
      </c>
      <c r="AE3">
        <v>8</v>
      </c>
      <c r="AF3">
        <v>7.5</v>
      </c>
      <c r="AG3">
        <v>7</v>
      </c>
      <c r="AH3">
        <v>0</v>
      </c>
      <c r="AI3">
        <v>0</v>
      </c>
      <c r="AJ3">
        <v>2</v>
      </c>
      <c r="AK3">
        <v>4</v>
      </c>
      <c r="AL3">
        <v>4</v>
      </c>
      <c r="AM3">
        <v>4</v>
      </c>
      <c r="AN3">
        <v>0</v>
      </c>
      <c r="AO3">
        <v>0</v>
      </c>
      <c r="AP3">
        <v>3</v>
      </c>
      <c r="AQ3">
        <v>3</v>
      </c>
      <c r="AR3">
        <v>0</v>
      </c>
      <c r="AS3" s="7">
        <v>0</v>
      </c>
      <c r="AT3">
        <v>20</v>
      </c>
      <c r="AU3">
        <v>14</v>
      </c>
      <c r="AV3">
        <v>10</v>
      </c>
      <c r="AW3">
        <v>44</v>
      </c>
    </row>
    <row r="4" spans="1:51" x14ac:dyDescent="0.3">
      <c r="A4" s="16">
        <f>'Pre Comp Data'!A21</f>
        <v>3574</v>
      </c>
      <c r="B4">
        <f>PRODUCT('Pre Comp Data'!B21, 5)</f>
        <v>10</v>
      </c>
      <c r="C4">
        <f>VLOOKUP('Pre Comp Data'!C21,ClimbLevel[],2,FALSE)</f>
        <v>10</v>
      </c>
      <c r="D4">
        <f>VLOOKUP('Pre Comp Data'!D21,BuddyClimb[],2,FALSE)</f>
        <v>0</v>
      </c>
      <c r="E4">
        <f>IFERROR(VLOOKUP(GETPIVOTDATA("Min of Climb Time",'Team Data'!$A$2,"Team #",A4),ClimbTime[],2,TRUE), 0)</f>
        <v>10</v>
      </c>
      <c r="F4">
        <f>GETPIVOTDATA("Sum of Climb Success/ Fail",'Team Data'!$A$2,"Team #",A4)/GETPIVOTDATA("Sum of Attempted Climb",'Team Data'!$A$2,"Team #",A4)*10</f>
        <v>8.75</v>
      </c>
      <c r="G4">
        <v>0</v>
      </c>
      <c r="H4">
        <f>VLOOKUP('Pre Comp Data'!E21,HatchLocations[],2,FALSE)</f>
        <v>10</v>
      </c>
      <c r="I4">
        <f>IFERROR(GETPIVOTDATA("Average of Hatches (Cargo Ship)",'Team Data'!$A$2,"Team #",A4)/8*10, 0)</f>
        <v>2.7777777777777777</v>
      </c>
      <c r="J4">
        <f>IFERROR(GETPIVOTDATA("Average of Hatches (Rocket)",'Team Data'!$A$2,"Team #",A4)/12*10, 0)</f>
        <v>0.18518518518518517</v>
      </c>
      <c r="K4">
        <f>VLOOKUP('Pre Comp Data'!F21,HatchIntake[],2,FALSE)</f>
        <v>10</v>
      </c>
      <c r="L4">
        <v>0</v>
      </c>
      <c r="M4">
        <v>0</v>
      </c>
      <c r="N4">
        <f>VLOOKUP('Pre Comp Data'!G21,CargoLocations[],2,FALSE)</f>
        <v>10</v>
      </c>
      <c r="O4">
        <f>IFERROR(GETPIVOTDATA("Average of Cargo (Cargo Ship)",'Team Data'!$A$2,"Team #",'Evaluation - 1st Seed'!A23)/8*10, 0)</f>
        <v>0.375</v>
      </c>
      <c r="P4">
        <f>IFERROR(GETPIVOTDATA("Average of Cargo (Rocket)",'Team Data'!$A$2,"Team #",'Evaluation - 1st Seed'!A23)/12*10, 0)</f>
        <v>0</v>
      </c>
      <c r="Q4">
        <f>VLOOKUP('Pre Comp Data'!H21,CargoIntake[],2,FALSE)</f>
        <v>10</v>
      </c>
      <c r="R4">
        <v>0</v>
      </c>
      <c r="S4">
        <v>0</v>
      </c>
      <c r="T4">
        <f>'Pre Comp Data'!I21</f>
        <v>7</v>
      </c>
      <c r="U4">
        <f>'Pre Comp Data'!J21</f>
        <v>4</v>
      </c>
      <c r="V4">
        <f>VLOOKUP('Pre Comp Data'!K21,Experience[],2,FALSE)</f>
        <v>0</v>
      </c>
      <c r="W4" s="7">
        <f>IF('Pre Comp Data'!L21 &gt;=10,10,'Pre Comp Data'!L21)</f>
        <v>0</v>
      </c>
      <c r="X4">
        <f t="shared" ref="X4:X42" si="0">PRODUCT($X$3,B4)</f>
        <v>30</v>
      </c>
      <c r="Y4">
        <f t="shared" ref="Y4:Y42" si="1">PRODUCT($Y$3,C4)</f>
        <v>30</v>
      </c>
      <c r="Z4">
        <f t="shared" ref="Z4:Z42" si="2">PRODUCT($Z$3,D4)</f>
        <v>0</v>
      </c>
      <c r="AA4">
        <f t="shared" ref="AA4:AA42" si="3">PRODUCT($AA$3,E4)</f>
        <v>50</v>
      </c>
      <c r="AB4">
        <f t="shared" ref="AB4:AB42" si="4">PRODUCT($AB$3,F4)</f>
        <v>87.5</v>
      </c>
      <c r="AC4">
        <f t="shared" ref="AC4:AC42" si="5">PRODUCT($AC$3,G4)</f>
        <v>0</v>
      </c>
      <c r="AD4">
        <f t="shared" ref="AD4:AD42" si="6">PRODUCT($AD$3,H4)</f>
        <v>30</v>
      </c>
      <c r="AE4">
        <f t="shared" ref="AE4:AE42" si="7">PRODUCT($AE$3,I4)</f>
        <v>22.222222222222221</v>
      </c>
      <c r="AF4">
        <f t="shared" ref="AF4:AF42" si="8">PRODUCT($AF$3,J4)</f>
        <v>1.3888888888888888</v>
      </c>
      <c r="AG4">
        <f t="shared" ref="AG4:AG42" si="9">PRODUCT($AG$3,K4)</f>
        <v>70</v>
      </c>
      <c r="AH4">
        <f t="shared" ref="AH4:AH42" si="10">PRODUCT($AH$3,L4)</f>
        <v>0</v>
      </c>
      <c r="AI4">
        <f t="shared" ref="AI4:AI42" si="11">PRODUCT($AI$3,M4)</f>
        <v>0</v>
      </c>
      <c r="AJ4">
        <f t="shared" ref="AJ4:AJ42" si="12">PRODUCT($AJ$3,N4)</f>
        <v>20</v>
      </c>
      <c r="AK4">
        <f t="shared" ref="AK4:AK42" si="13">PRODUCT($AK$3,O4)</f>
        <v>1.5</v>
      </c>
      <c r="AL4">
        <f t="shared" ref="AL4:AL42" si="14">PRODUCT($AL$3,P4)</f>
        <v>0</v>
      </c>
      <c r="AM4">
        <f t="shared" ref="AM4:AM42" si="15">PRODUCT($AM$3,Q4)</f>
        <v>40</v>
      </c>
      <c r="AN4">
        <f t="shared" ref="AN4:AN42" si="16">PRODUCT($AN$3,R4)</f>
        <v>0</v>
      </c>
      <c r="AO4">
        <f t="shared" ref="AO4:AO42" si="17">PRODUCT($AO$3,S4)</f>
        <v>0</v>
      </c>
      <c r="AP4">
        <f t="shared" ref="AP4:AP42" si="18">PRODUCT($AP$3,T4)</f>
        <v>21</v>
      </c>
      <c r="AQ4">
        <f t="shared" ref="AQ4:AQ42" si="19">PRODUCT($AQ$3,U4)</f>
        <v>12</v>
      </c>
      <c r="AR4">
        <f t="shared" ref="AR4:AR42" si="20">PRODUCT($AR$3,V4)</f>
        <v>0</v>
      </c>
      <c r="AS4" s="7">
        <f t="shared" ref="AS4:AS42" si="21">PRODUCT($AS$3,W4)</f>
        <v>0</v>
      </c>
      <c r="AT4">
        <f t="shared" ref="AT4:AT42" si="22">SUM(X4:AC4)/210*$AT$3</f>
        <v>18.80952380952381</v>
      </c>
      <c r="AU4">
        <f t="shared" ref="AU4:AU42" si="23">SUM(AD4:AI4)/260*$AU$3</f>
        <v>6.6559829059829063</v>
      </c>
      <c r="AV4">
        <f t="shared" ref="AV4:AV42" si="24">SUM(AJ4:AO4)/140*$AV$3</f>
        <v>4.3928571428571423</v>
      </c>
      <c r="AW4">
        <f t="shared" ref="AW4:AW42" si="25">SUM(AP4:AS4)/60*$AW$3</f>
        <v>24.200000000000003</v>
      </c>
      <c r="AX4" s="13">
        <f t="shared" ref="AX4:AX42" si="26">SUM(AT4:AV4)/44</f>
        <v>0.67859917859917862</v>
      </c>
      <c r="AY4" s="10">
        <f t="shared" ref="AY4:AY42" si="27">AW4/44</f>
        <v>0.55000000000000004</v>
      </c>
    </row>
    <row r="5" spans="1:51" x14ac:dyDescent="0.3">
      <c r="A5" s="16">
        <f>'Pre Comp Data'!A9</f>
        <v>2046</v>
      </c>
      <c r="B5">
        <f>PRODUCT('Pre Comp Data'!B9, 5)</f>
        <v>10</v>
      </c>
      <c r="C5">
        <f>VLOOKUP('Pre Comp Data'!C9,ClimbLevel[],2,FALSE)</f>
        <v>10</v>
      </c>
      <c r="D5">
        <f>VLOOKUP('Pre Comp Data'!D9,BuddyClimb[],2,FALSE)</f>
        <v>0</v>
      </c>
      <c r="E5">
        <f>IFERROR(VLOOKUP(GETPIVOTDATA("Min of Climb Time",'Team Data'!$A$2,"Team #",A5),ClimbTime[],2,TRUE), 0)</f>
        <v>10</v>
      </c>
      <c r="F5">
        <f>GETPIVOTDATA("Sum of Climb Success/ Fail",'Team Data'!$A$2,"Team #",A5)/GETPIVOTDATA("Sum of Attempted Climb",'Team Data'!$A$2,"Team #",A5)*10</f>
        <v>10</v>
      </c>
      <c r="G5">
        <v>0</v>
      </c>
      <c r="H5">
        <f>VLOOKUP('Pre Comp Data'!E9,HatchLocations[],2,FALSE)</f>
        <v>10</v>
      </c>
      <c r="I5">
        <f>IFERROR(GETPIVOTDATA("Average of Hatches (Cargo Ship)",'Team Data'!$A$2,"Team #",A5)/8*10, 0)</f>
        <v>0.375</v>
      </c>
      <c r="J5">
        <f>IFERROR(GETPIVOTDATA("Average of Hatches (Rocket)",'Team Data'!$A$2,"Team #",A5)/12*10, 0)</f>
        <v>3.0833333333333335</v>
      </c>
      <c r="K5">
        <f>VLOOKUP('Pre Comp Data'!F9,HatchIntake[],2,FALSE)</f>
        <v>5</v>
      </c>
      <c r="L5">
        <v>0</v>
      </c>
      <c r="M5">
        <v>0</v>
      </c>
      <c r="N5">
        <f>VLOOKUP('Pre Comp Data'!G9,CargoLocations[],2,FALSE)</f>
        <v>10</v>
      </c>
      <c r="O5">
        <f>IFERROR(GETPIVOTDATA("Average of Cargo (Cargo Ship)",'Team Data'!$A$2,"Team #",'Evaluation - 1st Seed'!A11)/8*10, 0)</f>
        <v>2.5</v>
      </c>
      <c r="P5">
        <f>IFERROR(GETPIVOTDATA("Average of Cargo (Rocket)",'Team Data'!$A$2,"Team #",'Evaluation - 1st Seed'!A11)/12*10, 0)</f>
        <v>0</v>
      </c>
      <c r="Q5">
        <f>VLOOKUP('Pre Comp Data'!H9,CargoIntake[],2,FALSE)</f>
        <v>10</v>
      </c>
      <c r="R5">
        <v>0</v>
      </c>
      <c r="S5">
        <v>0</v>
      </c>
      <c r="T5">
        <f>'Pre Comp Data'!I9</f>
        <v>7</v>
      </c>
      <c r="U5">
        <f>'Pre Comp Data'!J9</f>
        <v>4</v>
      </c>
      <c r="V5">
        <f>VLOOKUP('Pre Comp Data'!K9,Experience[],2,FALSE)</f>
        <v>6.666666666666667</v>
      </c>
      <c r="W5" s="7">
        <f>IF('Pre Comp Data'!L9 &gt;=10,10,'Pre Comp Data'!L9)</f>
        <v>6</v>
      </c>
      <c r="X5">
        <f t="shared" si="0"/>
        <v>30</v>
      </c>
      <c r="Y5">
        <f t="shared" si="1"/>
        <v>30</v>
      </c>
      <c r="Z5">
        <f t="shared" si="2"/>
        <v>0</v>
      </c>
      <c r="AA5">
        <f t="shared" si="3"/>
        <v>50</v>
      </c>
      <c r="AB5">
        <f t="shared" si="4"/>
        <v>100</v>
      </c>
      <c r="AC5">
        <f t="shared" si="5"/>
        <v>0</v>
      </c>
      <c r="AD5">
        <f t="shared" si="6"/>
        <v>30</v>
      </c>
      <c r="AE5">
        <f t="shared" si="7"/>
        <v>3</v>
      </c>
      <c r="AF5">
        <f t="shared" si="8"/>
        <v>23.125</v>
      </c>
      <c r="AG5">
        <f t="shared" si="9"/>
        <v>35</v>
      </c>
      <c r="AH5">
        <f t="shared" si="10"/>
        <v>0</v>
      </c>
      <c r="AI5">
        <f t="shared" si="11"/>
        <v>0</v>
      </c>
      <c r="AJ5">
        <f t="shared" si="12"/>
        <v>20</v>
      </c>
      <c r="AK5">
        <f t="shared" si="13"/>
        <v>10</v>
      </c>
      <c r="AL5">
        <f t="shared" si="14"/>
        <v>0</v>
      </c>
      <c r="AM5">
        <f t="shared" si="15"/>
        <v>40</v>
      </c>
      <c r="AN5">
        <f t="shared" si="16"/>
        <v>0</v>
      </c>
      <c r="AO5">
        <f t="shared" si="17"/>
        <v>0</v>
      </c>
      <c r="AP5">
        <f t="shared" si="18"/>
        <v>21</v>
      </c>
      <c r="AQ5">
        <f t="shared" si="19"/>
        <v>12</v>
      </c>
      <c r="AR5">
        <f t="shared" si="20"/>
        <v>0</v>
      </c>
      <c r="AS5" s="7">
        <f t="shared" si="21"/>
        <v>0</v>
      </c>
      <c r="AT5">
        <f t="shared" si="22"/>
        <v>20</v>
      </c>
      <c r="AU5">
        <f t="shared" si="23"/>
        <v>4.9067307692307693</v>
      </c>
      <c r="AV5">
        <f t="shared" si="24"/>
        <v>5</v>
      </c>
      <c r="AW5">
        <f t="shared" si="25"/>
        <v>24.200000000000003</v>
      </c>
      <c r="AX5" s="13">
        <f t="shared" si="26"/>
        <v>0.67969842657342661</v>
      </c>
      <c r="AY5" s="10">
        <f t="shared" si="27"/>
        <v>0.55000000000000004</v>
      </c>
    </row>
    <row r="6" spans="1:51" x14ac:dyDescent="0.3">
      <c r="A6" s="16">
        <f>'Pre Comp Data'!A22</f>
        <v>3588</v>
      </c>
      <c r="B6">
        <f>PRODUCT('Pre Comp Data'!B22, 5)</f>
        <v>10</v>
      </c>
      <c r="C6">
        <f>VLOOKUP('Pre Comp Data'!C22,ClimbLevel[],2,FALSE)</f>
        <v>2.5</v>
      </c>
      <c r="D6">
        <f>VLOOKUP('Pre Comp Data'!D22,BuddyClimb[],2,FALSE)</f>
        <v>0</v>
      </c>
      <c r="E6">
        <f>IFERROR(VLOOKUP(GETPIVOTDATA("Min of Climb Time",'Team Data'!$A$2,"Team #",A6),ClimbTime[],2,TRUE), 0)</f>
        <v>10</v>
      </c>
      <c r="F6">
        <f>GETPIVOTDATA("Sum of Climb Success/ Fail",'Team Data'!$A$2,"Team #",A6)/GETPIVOTDATA("Sum of Attempted Climb",'Team Data'!$A$2,"Team #",A6)*10</f>
        <v>10</v>
      </c>
      <c r="G6">
        <v>0</v>
      </c>
      <c r="H6">
        <f>VLOOKUP('Pre Comp Data'!E22,HatchLocations[],2,FALSE)</f>
        <v>10</v>
      </c>
      <c r="I6">
        <f>IFERROR(GETPIVOTDATA("Average of Hatches (Cargo Ship)",'Team Data'!$A$2,"Team #",A6)/8*10, 0)</f>
        <v>1.0227272727272727</v>
      </c>
      <c r="J6">
        <f>IFERROR(GETPIVOTDATA("Average of Hatches (Rocket)",'Team Data'!$A$2,"Team #",A6)/12*10, 0)</f>
        <v>0.98484848484848497</v>
      </c>
      <c r="K6">
        <f>VLOOKUP('Pre Comp Data'!F22,HatchIntake[],2,FALSE)</f>
        <v>5</v>
      </c>
      <c r="L6">
        <v>0</v>
      </c>
      <c r="M6">
        <v>0</v>
      </c>
      <c r="N6">
        <f>VLOOKUP('Pre Comp Data'!G22,CargoLocations[],2,FALSE)</f>
        <v>10</v>
      </c>
      <c r="O6">
        <f>IFERROR(GETPIVOTDATA("Average of Cargo (Cargo Ship)",'Team Data'!$A$2,"Team #",'Evaluation - 1st Seed'!A24)/8*10, 0)</f>
        <v>0</v>
      </c>
      <c r="P6">
        <f>IFERROR(GETPIVOTDATA("Average of Cargo (Rocket)",'Team Data'!$A$2,"Team #",'Evaluation - 1st Seed'!A24)/12*10, 0)</f>
        <v>0</v>
      </c>
      <c r="Q6">
        <f>VLOOKUP('Pre Comp Data'!H22,CargoIntake[],2,FALSE)</f>
        <v>10</v>
      </c>
      <c r="R6">
        <v>0</v>
      </c>
      <c r="S6">
        <v>0</v>
      </c>
      <c r="T6">
        <f>'Pre Comp Data'!I22</f>
        <v>7</v>
      </c>
      <c r="U6">
        <f>'Pre Comp Data'!J22</f>
        <v>6</v>
      </c>
      <c r="V6">
        <f>VLOOKUP('Pre Comp Data'!K22,Experience[],2,FALSE)</f>
        <v>0</v>
      </c>
      <c r="W6" s="7">
        <f>IF('Pre Comp Data'!L22 &gt;=10,10,'Pre Comp Data'!L22)</f>
        <v>1</v>
      </c>
      <c r="X6">
        <f t="shared" si="0"/>
        <v>30</v>
      </c>
      <c r="Y6">
        <f t="shared" si="1"/>
        <v>7.5</v>
      </c>
      <c r="Z6">
        <f t="shared" si="2"/>
        <v>0</v>
      </c>
      <c r="AA6">
        <f t="shared" si="3"/>
        <v>50</v>
      </c>
      <c r="AB6">
        <f t="shared" si="4"/>
        <v>100</v>
      </c>
      <c r="AC6">
        <f t="shared" si="5"/>
        <v>0</v>
      </c>
      <c r="AD6">
        <f t="shared" si="6"/>
        <v>30</v>
      </c>
      <c r="AE6">
        <f t="shared" si="7"/>
        <v>8.1818181818181817</v>
      </c>
      <c r="AF6">
        <f t="shared" si="8"/>
        <v>7.3863636363636376</v>
      </c>
      <c r="AG6">
        <f t="shared" si="9"/>
        <v>35</v>
      </c>
      <c r="AH6">
        <f t="shared" si="10"/>
        <v>0</v>
      </c>
      <c r="AI6">
        <f t="shared" si="11"/>
        <v>0</v>
      </c>
      <c r="AJ6">
        <f t="shared" si="12"/>
        <v>20</v>
      </c>
      <c r="AK6">
        <f t="shared" si="13"/>
        <v>0</v>
      </c>
      <c r="AL6">
        <f t="shared" si="14"/>
        <v>0</v>
      </c>
      <c r="AM6">
        <f t="shared" si="15"/>
        <v>40</v>
      </c>
      <c r="AN6">
        <f t="shared" si="16"/>
        <v>0</v>
      </c>
      <c r="AO6">
        <f t="shared" si="17"/>
        <v>0</v>
      </c>
      <c r="AP6">
        <f t="shared" si="18"/>
        <v>21</v>
      </c>
      <c r="AQ6">
        <f t="shared" si="19"/>
        <v>18</v>
      </c>
      <c r="AR6">
        <f t="shared" si="20"/>
        <v>0</v>
      </c>
      <c r="AS6" s="7">
        <f t="shared" si="21"/>
        <v>0</v>
      </c>
      <c r="AT6">
        <f t="shared" si="22"/>
        <v>17.857142857142858</v>
      </c>
      <c r="AU6">
        <f t="shared" si="23"/>
        <v>4.3382867132867124</v>
      </c>
      <c r="AV6">
        <f t="shared" si="24"/>
        <v>4.2857142857142856</v>
      </c>
      <c r="AW6">
        <f t="shared" si="25"/>
        <v>28.6</v>
      </c>
      <c r="AX6" s="13">
        <f t="shared" si="26"/>
        <v>0.60184417854872396</v>
      </c>
      <c r="AY6" s="10">
        <f t="shared" si="27"/>
        <v>0.65</v>
      </c>
    </row>
    <row r="7" spans="1:51" x14ac:dyDescent="0.3">
      <c r="A7" s="16">
        <f>'Pre Comp Data'!A31</f>
        <v>4915</v>
      </c>
      <c r="B7">
        <f>PRODUCT('Pre Comp Data'!B31, 5)</f>
        <v>10</v>
      </c>
      <c r="C7">
        <f>VLOOKUP('Pre Comp Data'!C31,ClimbLevel[],2,FALSE)</f>
        <v>10</v>
      </c>
      <c r="D7">
        <f>VLOOKUP('Pre Comp Data'!D31,BuddyClimb[],2,FALSE)</f>
        <v>0</v>
      </c>
      <c r="E7">
        <f>IFERROR(VLOOKUP(GETPIVOTDATA("Min of Climb Time",'Team Data'!$A$2,"Team #",A7),ClimbTime[],2,TRUE), 0)</f>
        <v>10</v>
      </c>
      <c r="F7">
        <f>GETPIVOTDATA("Sum of Climb Success/ Fail",'Team Data'!$A$2,"Team #",A7)/GETPIVOTDATA("Sum of Attempted Climb",'Team Data'!$A$2,"Team #",A7)*10</f>
        <v>10</v>
      </c>
      <c r="G7">
        <v>0</v>
      </c>
      <c r="H7">
        <f>VLOOKUP('Pre Comp Data'!E31,HatchLocations[],2,FALSE)</f>
        <v>5</v>
      </c>
      <c r="I7">
        <f>IFERROR(GETPIVOTDATA("Average of Hatches (Cargo Ship)",'Team Data'!$A$2,"Team #",A7)/8*10, 0)</f>
        <v>0.375</v>
      </c>
      <c r="J7">
        <f>IFERROR(GETPIVOTDATA("Average of Hatches (Rocket)",'Team Data'!$A$2,"Team #",A7)/12*10, 0)</f>
        <v>0</v>
      </c>
      <c r="K7">
        <f>VLOOKUP('Pre Comp Data'!F31,HatchIntake[],2,FALSE)</f>
        <v>5</v>
      </c>
      <c r="L7">
        <v>0</v>
      </c>
      <c r="M7">
        <v>0</v>
      </c>
      <c r="N7">
        <f>VLOOKUP('Pre Comp Data'!G31,CargoLocations[],2,FALSE)</f>
        <v>5</v>
      </c>
      <c r="O7">
        <f>IFERROR(GETPIVOTDATA("Average of Cargo (Cargo Ship)",'Team Data'!$A$2,"Team #",'Evaluation - 1st Seed'!A33)/8*10, 0)</f>
        <v>0</v>
      </c>
      <c r="P7">
        <f>IFERROR(GETPIVOTDATA("Average of Cargo (Rocket)",'Team Data'!$A$2,"Team #",'Evaluation - 1st Seed'!A33)/12*10, 0)</f>
        <v>0</v>
      </c>
      <c r="Q7">
        <f>VLOOKUP('Pre Comp Data'!H31,CargoIntake[],2,FALSE)</f>
        <v>10</v>
      </c>
      <c r="R7">
        <v>0</v>
      </c>
      <c r="S7">
        <v>0</v>
      </c>
      <c r="T7">
        <f>'Pre Comp Data'!I31</f>
        <v>0</v>
      </c>
      <c r="U7">
        <f>'Pre Comp Data'!J31</f>
        <v>0</v>
      </c>
      <c r="V7">
        <f>VLOOKUP('Pre Comp Data'!K31,Experience[],2,FALSE)</f>
        <v>0</v>
      </c>
      <c r="W7" s="7">
        <f>IF('Pre Comp Data'!L31 &gt;=10,10,'Pre Comp Data'!L31)</f>
        <v>0</v>
      </c>
      <c r="X7">
        <f t="shared" si="0"/>
        <v>30</v>
      </c>
      <c r="Y7">
        <f t="shared" si="1"/>
        <v>30</v>
      </c>
      <c r="Z7">
        <f t="shared" si="2"/>
        <v>0</v>
      </c>
      <c r="AA7">
        <f t="shared" si="3"/>
        <v>50</v>
      </c>
      <c r="AB7">
        <f t="shared" si="4"/>
        <v>100</v>
      </c>
      <c r="AC7">
        <f t="shared" si="5"/>
        <v>0</v>
      </c>
      <c r="AD7">
        <f t="shared" si="6"/>
        <v>15</v>
      </c>
      <c r="AE7">
        <f t="shared" si="7"/>
        <v>3</v>
      </c>
      <c r="AF7">
        <f t="shared" si="8"/>
        <v>0</v>
      </c>
      <c r="AG7">
        <f t="shared" si="9"/>
        <v>35</v>
      </c>
      <c r="AH7">
        <f t="shared" si="10"/>
        <v>0</v>
      </c>
      <c r="AI7">
        <f t="shared" si="11"/>
        <v>0</v>
      </c>
      <c r="AJ7">
        <f t="shared" si="12"/>
        <v>10</v>
      </c>
      <c r="AK7">
        <f t="shared" si="13"/>
        <v>0</v>
      </c>
      <c r="AL7">
        <f t="shared" si="14"/>
        <v>0</v>
      </c>
      <c r="AM7">
        <f t="shared" si="15"/>
        <v>40</v>
      </c>
      <c r="AN7">
        <f t="shared" si="16"/>
        <v>0</v>
      </c>
      <c r="AO7">
        <f t="shared" si="17"/>
        <v>0</v>
      </c>
      <c r="AP7">
        <f t="shared" si="18"/>
        <v>0</v>
      </c>
      <c r="AQ7">
        <f t="shared" si="19"/>
        <v>0</v>
      </c>
      <c r="AR7">
        <f t="shared" si="20"/>
        <v>0</v>
      </c>
      <c r="AS7" s="7">
        <f t="shared" si="21"/>
        <v>0</v>
      </c>
      <c r="AT7">
        <f t="shared" si="22"/>
        <v>20</v>
      </c>
      <c r="AU7">
        <f t="shared" si="23"/>
        <v>2.8538461538461539</v>
      </c>
      <c r="AV7">
        <f t="shared" si="24"/>
        <v>3.5714285714285716</v>
      </c>
      <c r="AW7">
        <f t="shared" si="25"/>
        <v>0</v>
      </c>
      <c r="AX7" s="13">
        <f t="shared" si="26"/>
        <v>0.60057442557442553</v>
      </c>
      <c r="AY7" s="10">
        <f t="shared" si="27"/>
        <v>0</v>
      </c>
    </row>
    <row r="8" spans="1:51" x14ac:dyDescent="0.3">
      <c r="A8" s="16">
        <f>'Pre Comp Data'!A20</f>
        <v>3393</v>
      </c>
      <c r="B8">
        <f>PRODUCT('Pre Comp Data'!B20, 5)</f>
        <v>10</v>
      </c>
      <c r="C8">
        <f>VLOOKUP('Pre Comp Data'!C20,ClimbLevel[],2,FALSE)</f>
        <v>2.5</v>
      </c>
      <c r="D8">
        <f>VLOOKUP('Pre Comp Data'!D20,BuddyClimb[],2,FALSE)</f>
        <v>0</v>
      </c>
      <c r="E8">
        <f>IFERROR(VLOOKUP(GETPIVOTDATA("Min of Climb Time",'Team Data'!$A$2,"Team #",A8),ClimbTime[],2,TRUE), 0)</f>
        <v>10</v>
      </c>
      <c r="F8">
        <f>GETPIVOTDATA("Sum of Climb Success/ Fail",'Team Data'!$A$2,"Team #",A8)/GETPIVOTDATA("Sum of Attempted Climb",'Team Data'!$A$2,"Team #",A8)*10</f>
        <v>10</v>
      </c>
      <c r="G8">
        <v>0</v>
      </c>
      <c r="H8">
        <f>VLOOKUP('Pre Comp Data'!E20,HatchLocations[],2,FALSE)</f>
        <v>7.5</v>
      </c>
      <c r="I8">
        <f>IFERROR(GETPIVOTDATA("Average of Hatches (Cargo Ship)",'Team Data'!$A$2,"Team #",A8)/8*10, 0)</f>
        <v>0</v>
      </c>
      <c r="J8">
        <f>IFERROR(GETPIVOTDATA("Average of Hatches (Rocket)",'Team Data'!$A$2,"Team #",A8)/12*10, 0)</f>
        <v>0.10416666666666666</v>
      </c>
      <c r="K8">
        <f>VLOOKUP('Pre Comp Data'!F20,HatchIntake[],2,FALSE)</f>
        <v>10</v>
      </c>
      <c r="L8">
        <v>0</v>
      </c>
      <c r="M8">
        <v>0</v>
      </c>
      <c r="N8">
        <f>VLOOKUP('Pre Comp Data'!G20,CargoLocations[],2,FALSE)</f>
        <v>7.5</v>
      </c>
      <c r="O8">
        <f>IFERROR(GETPIVOTDATA("Average of Cargo (Cargo Ship)",'Team Data'!$A$2,"Team #",'Evaluation - 1st Seed'!A22)/8*10, 0)</f>
        <v>3.875</v>
      </c>
      <c r="P8">
        <f>IFERROR(GETPIVOTDATA("Average of Cargo (Rocket)",'Team Data'!$A$2,"Team #",'Evaluation - 1st Seed'!A22)/12*10, 0)</f>
        <v>8.3333333333333329E-2</v>
      </c>
      <c r="Q8">
        <f>VLOOKUP('Pre Comp Data'!H20,CargoIntake[],2,FALSE)</f>
        <v>10</v>
      </c>
      <c r="R8">
        <v>0</v>
      </c>
      <c r="S8">
        <v>0</v>
      </c>
      <c r="T8">
        <f>'Pre Comp Data'!I20</f>
        <v>0</v>
      </c>
      <c r="U8">
        <f>'Pre Comp Data'!J20</f>
        <v>4</v>
      </c>
      <c r="V8">
        <f>VLOOKUP('Pre Comp Data'!K20,Experience[],2,FALSE)</f>
        <v>0</v>
      </c>
      <c r="W8" s="7">
        <f>IF('Pre Comp Data'!L20 &gt;=10,10,'Pre Comp Data'!L20)</f>
        <v>0</v>
      </c>
      <c r="X8">
        <f t="shared" si="0"/>
        <v>30</v>
      </c>
      <c r="Y8">
        <f t="shared" si="1"/>
        <v>7.5</v>
      </c>
      <c r="Z8">
        <f t="shared" si="2"/>
        <v>0</v>
      </c>
      <c r="AA8">
        <f t="shared" si="3"/>
        <v>50</v>
      </c>
      <c r="AB8">
        <f t="shared" si="4"/>
        <v>100</v>
      </c>
      <c r="AC8">
        <f t="shared" si="5"/>
        <v>0</v>
      </c>
      <c r="AD8">
        <f t="shared" si="6"/>
        <v>22.5</v>
      </c>
      <c r="AE8">
        <f t="shared" si="7"/>
        <v>0</v>
      </c>
      <c r="AF8">
        <f t="shared" si="8"/>
        <v>0.78124999999999989</v>
      </c>
      <c r="AG8">
        <f t="shared" si="9"/>
        <v>70</v>
      </c>
      <c r="AH8">
        <f t="shared" si="10"/>
        <v>0</v>
      </c>
      <c r="AI8">
        <f t="shared" si="11"/>
        <v>0</v>
      </c>
      <c r="AJ8">
        <f t="shared" si="12"/>
        <v>15</v>
      </c>
      <c r="AK8">
        <f t="shared" si="13"/>
        <v>15.5</v>
      </c>
      <c r="AL8">
        <f t="shared" si="14"/>
        <v>0.33333333333333331</v>
      </c>
      <c r="AM8">
        <f t="shared" si="15"/>
        <v>40</v>
      </c>
      <c r="AN8">
        <f t="shared" si="16"/>
        <v>0</v>
      </c>
      <c r="AO8">
        <f t="shared" si="17"/>
        <v>0</v>
      </c>
      <c r="AP8">
        <f t="shared" si="18"/>
        <v>0</v>
      </c>
      <c r="AQ8">
        <f t="shared" si="19"/>
        <v>12</v>
      </c>
      <c r="AR8">
        <f t="shared" si="20"/>
        <v>0</v>
      </c>
      <c r="AS8" s="7">
        <f t="shared" si="21"/>
        <v>0</v>
      </c>
      <c r="AT8">
        <f t="shared" si="22"/>
        <v>17.857142857142858</v>
      </c>
      <c r="AU8">
        <f t="shared" si="23"/>
        <v>5.0228365384615383</v>
      </c>
      <c r="AV8">
        <f t="shared" si="24"/>
        <v>5.0595238095238093</v>
      </c>
      <c r="AW8">
        <f t="shared" si="25"/>
        <v>8.8000000000000007</v>
      </c>
      <c r="AX8" s="13">
        <f t="shared" si="26"/>
        <v>0.6349887092074592</v>
      </c>
      <c r="AY8" s="10">
        <f t="shared" si="27"/>
        <v>0.2</v>
      </c>
    </row>
    <row r="9" spans="1:51" x14ac:dyDescent="0.3">
      <c r="A9" s="16">
        <f>'Pre Comp Data'!A12</f>
        <v>2557</v>
      </c>
      <c r="B9">
        <f>PRODUCT('Pre Comp Data'!B12, 5)</f>
        <v>5</v>
      </c>
      <c r="C9">
        <f>VLOOKUP('Pre Comp Data'!C12,ClimbLevel[],2,FALSE)</f>
        <v>5</v>
      </c>
      <c r="D9">
        <f>VLOOKUP('Pre Comp Data'!D12,BuddyClimb[],2,FALSE)</f>
        <v>0</v>
      </c>
      <c r="E9">
        <f>IFERROR(VLOOKUP(GETPIVOTDATA("Min of Climb Time",'Team Data'!$A$2,"Team #",A9),ClimbTime[],2,TRUE), 0)</f>
        <v>10</v>
      </c>
      <c r="F9">
        <f>GETPIVOTDATA("Sum of Climb Success/ Fail",'Team Data'!$A$2,"Team #",A9)/GETPIVOTDATA("Sum of Attempted Climb",'Team Data'!$A$2,"Team #",A9)*10</f>
        <v>10</v>
      </c>
      <c r="G9">
        <v>0</v>
      </c>
      <c r="H9">
        <f>VLOOKUP('Pre Comp Data'!E12,HatchLocations[],2,FALSE)</f>
        <v>10</v>
      </c>
      <c r="I9">
        <f>IFERROR(GETPIVOTDATA("Average of Hatches (Cargo Ship)",'Team Data'!$A$2,"Team #",A9)/8*10, 0)</f>
        <v>0.97222222222222221</v>
      </c>
      <c r="J9">
        <f>IFERROR(GETPIVOTDATA("Average of Hatches (Rocket)",'Team Data'!$A$2,"Team #",A9)/12*10, 0)</f>
        <v>0.92592592592592604</v>
      </c>
      <c r="K9">
        <f>VLOOKUP('Pre Comp Data'!F12,HatchIntake[],2,FALSE)</f>
        <v>5</v>
      </c>
      <c r="L9">
        <v>0</v>
      </c>
      <c r="M9">
        <v>0</v>
      </c>
      <c r="N9">
        <f>VLOOKUP('Pre Comp Data'!G12,CargoLocations[],2,FALSE)</f>
        <v>10</v>
      </c>
      <c r="O9">
        <f>IFERROR(GETPIVOTDATA("Average of Cargo (Cargo Ship)",'Team Data'!$A$2,"Team #",'Evaluation - 1st Seed'!A14)/8*10, 0)</f>
        <v>0.125</v>
      </c>
      <c r="P9">
        <f>IFERROR(GETPIVOTDATA("Average of Cargo (Rocket)",'Team Data'!$A$2,"Team #",'Evaluation - 1st Seed'!A14)/12*10, 0)</f>
        <v>0</v>
      </c>
      <c r="Q9">
        <f>VLOOKUP('Pre Comp Data'!H12,CargoIntake[],2,FALSE)</f>
        <v>10</v>
      </c>
      <c r="R9">
        <v>0</v>
      </c>
      <c r="S9">
        <v>0</v>
      </c>
      <c r="T9">
        <f>'Pre Comp Data'!I12</f>
        <v>8</v>
      </c>
      <c r="U9">
        <f>'Pre Comp Data'!J12</f>
        <v>4</v>
      </c>
      <c r="V9">
        <f>VLOOKUP('Pre Comp Data'!K12,Experience[],2,FALSE)</f>
        <v>0</v>
      </c>
      <c r="W9" s="7">
        <f>IF('Pre Comp Data'!L12 &gt;=10,10,'Pre Comp Data'!L12)</f>
        <v>0</v>
      </c>
      <c r="X9">
        <f t="shared" si="0"/>
        <v>15</v>
      </c>
      <c r="Y9">
        <f t="shared" si="1"/>
        <v>15</v>
      </c>
      <c r="Z9">
        <f t="shared" si="2"/>
        <v>0</v>
      </c>
      <c r="AA9">
        <f t="shared" si="3"/>
        <v>50</v>
      </c>
      <c r="AB9">
        <f t="shared" si="4"/>
        <v>100</v>
      </c>
      <c r="AC9">
        <f t="shared" si="5"/>
        <v>0</v>
      </c>
      <c r="AD9">
        <f t="shared" si="6"/>
        <v>30</v>
      </c>
      <c r="AE9">
        <f t="shared" si="7"/>
        <v>7.7777777777777777</v>
      </c>
      <c r="AF9">
        <f t="shared" si="8"/>
        <v>6.9444444444444455</v>
      </c>
      <c r="AG9">
        <f t="shared" si="9"/>
        <v>35</v>
      </c>
      <c r="AH9">
        <f t="shared" si="10"/>
        <v>0</v>
      </c>
      <c r="AI9">
        <f t="shared" si="11"/>
        <v>0</v>
      </c>
      <c r="AJ9">
        <f t="shared" si="12"/>
        <v>20</v>
      </c>
      <c r="AK9">
        <f t="shared" si="13"/>
        <v>0.5</v>
      </c>
      <c r="AL9">
        <f t="shared" si="14"/>
        <v>0</v>
      </c>
      <c r="AM9">
        <f t="shared" si="15"/>
        <v>40</v>
      </c>
      <c r="AN9">
        <f t="shared" si="16"/>
        <v>0</v>
      </c>
      <c r="AO9">
        <f t="shared" si="17"/>
        <v>0</v>
      </c>
      <c r="AP9">
        <f t="shared" si="18"/>
        <v>24</v>
      </c>
      <c r="AQ9">
        <f t="shared" si="19"/>
        <v>12</v>
      </c>
      <c r="AR9">
        <f t="shared" si="20"/>
        <v>0</v>
      </c>
      <c r="AS9" s="7">
        <f t="shared" si="21"/>
        <v>0</v>
      </c>
      <c r="AT9">
        <f t="shared" si="22"/>
        <v>17.142857142857142</v>
      </c>
      <c r="AU9">
        <f t="shared" si="23"/>
        <v>4.2927350427350426</v>
      </c>
      <c r="AV9">
        <f t="shared" si="24"/>
        <v>4.3214285714285712</v>
      </c>
      <c r="AW9">
        <f t="shared" si="25"/>
        <v>26.4</v>
      </c>
      <c r="AX9" s="13">
        <f t="shared" si="26"/>
        <v>0.58538683538683534</v>
      </c>
      <c r="AY9" s="10">
        <f t="shared" si="27"/>
        <v>0.6</v>
      </c>
    </row>
    <row r="10" spans="1:51" x14ac:dyDescent="0.3">
      <c r="A10" s="16">
        <f>'Pre Comp Data'!A11</f>
        <v>2412</v>
      </c>
      <c r="B10">
        <f>PRODUCT('Pre Comp Data'!B11, 5)</f>
        <v>10</v>
      </c>
      <c r="C10">
        <f>VLOOKUP('Pre Comp Data'!C11,ClimbLevel[],2,FALSE)</f>
        <v>5</v>
      </c>
      <c r="D10">
        <f>VLOOKUP('Pre Comp Data'!D11,BuddyClimb[],2,FALSE)</f>
        <v>0</v>
      </c>
      <c r="E10">
        <f>IFERROR(VLOOKUP(GETPIVOTDATA("Min of Climb Time",'Team Data'!$A$2,"Team #",A10),ClimbTime[],2,TRUE), 0)</f>
        <v>10</v>
      </c>
      <c r="F10">
        <f>GETPIVOTDATA("Sum of Climb Success/ Fail",'Team Data'!$A$2,"Team #",A10)/GETPIVOTDATA("Sum of Attempted Climb",'Team Data'!$A$2,"Team #",A10)*10</f>
        <v>8</v>
      </c>
      <c r="G10">
        <v>0</v>
      </c>
      <c r="H10">
        <f>VLOOKUP('Pre Comp Data'!E11,HatchLocations[],2,FALSE)</f>
        <v>10</v>
      </c>
      <c r="I10">
        <f>IFERROR(GETPIVOTDATA("Average of Hatches (Cargo Ship)",'Team Data'!$A$2,"Team #",A10)/8*10, 0)</f>
        <v>0.375</v>
      </c>
      <c r="J10">
        <f>IFERROR(GETPIVOTDATA("Average of Hatches (Rocket)",'Team Data'!$A$2,"Team #",A10)/12*10, 0)</f>
        <v>0</v>
      </c>
      <c r="K10">
        <f>VLOOKUP('Pre Comp Data'!F11,HatchIntake[],2,FALSE)</f>
        <v>10</v>
      </c>
      <c r="L10">
        <v>0</v>
      </c>
      <c r="M10">
        <v>0</v>
      </c>
      <c r="N10">
        <f>VLOOKUP('Pre Comp Data'!G11,CargoLocations[],2,FALSE)</f>
        <v>10</v>
      </c>
      <c r="O10">
        <f>IFERROR(GETPIVOTDATA("Average of Cargo (Cargo Ship)",'Team Data'!$A$2,"Team #",'Evaluation - 1st Seed'!A13)/8*10, 0)</f>
        <v>2.5</v>
      </c>
      <c r="P10">
        <f>IFERROR(GETPIVOTDATA("Average of Cargo (Rocket)",'Team Data'!$A$2,"Team #",'Evaluation - 1st Seed'!A13)/12*10, 0)</f>
        <v>0.27777777777777779</v>
      </c>
      <c r="Q10">
        <f>VLOOKUP('Pre Comp Data'!H11,CargoIntake[],2,FALSE)</f>
        <v>10</v>
      </c>
      <c r="R10">
        <v>0</v>
      </c>
      <c r="S10">
        <v>0</v>
      </c>
      <c r="T10">
        <f>'Pre Comp Data'!I11</f>
        <v>7</v>
      </c>
      <c r="U10">
        <f>'Pre Comp Data'!J11</f>
        <v>7</v>
      </c>
      <c r="V10">
        <f>VLOOKUP('Pre Comp Data'!K11,Experience[],2,FALSE)</f>
        <v>10</v>
      </c>
      <c r="W10" s="7">
        <f>IF('Pre Comp Data'!L11 &gt;=10,10,'Pre Comp Data'!L11)</f>
        <v>2</v>
      </c>
      <c r="X10">
        <f t="shared" si="0"/>
        <v>30</v>
      </c>
      <c r="Y10">
        <f t="shared" si="1"/>
        <v>15</v>
      </c>
      <c r="Z10">
        <f t="shared" si="2"/>
        <v>0</v>
      </c>
      <c r="AA10">
        <f t="shared" si="3"/>
        <v>50</v>
      </c>
      <c r="AB10">
        <f t="shared" si="4"/>
        <v>80</v>
      </c>
      <c r="AC10">
        <f t="shared" si="5"/>
        <v>0</v>
      </c>
      <c r="AD10">
        <f t="shared" si="6"/>
        <v>30</v>
      </c>
      <c r="AE10">
        <f t="shared" si="7"/>
        <v>3</v>
      </c>
      <c r="AF10">
        <f t="shared" si="8"/>
        <v>0</v>
      </c>
      <c r="AG10">
        <f t="shared" si="9"/>
        <v>70</v>
      </c>
      <c r="AH10">
        <f t="shared" si="10"/>
        <v>0</v>
      </c>
      <c r="AI10">
        <f t="shared" si="11"/>
        <v>0</v>
      </c>
      <c r="AJ10">
        <f t="shared" si="12"/>
        <v>20</v>
      </c>
      <c r="AK10">
        <f t="shared" si="13"/>
        <v>10</v>
      </c>
      <c r="AL10">
        <f t="shared" si="14"/>
        <v>1.1111111111111112</v>
      </c>
      <c r="AM10">
        <f t="shared" si="15"/>
        <v>40</v>
      </c>
      <c r="AN10">
        <f t="shared" si="16"/>
        <v>0</v>
      </c>
      <c r="AO10">
        <f t="shared" si="17"/>
        <v>0</v>
      </c>
      <c r="AP10">
        <f t="shared" si="18"/>
        <v>21</v>
      </c>
      <c r="AQ10">
        <f t="shared" si="19"/>
        <v>21</v>
      </c>
      <c r="AR10">
        <f t="shared" si="20"/>
        <v>0</v>
      </c>
      <c r="AS10" s="7">
        <f t="shared" si="21"/>
        <v>0</v>
      </c>
      <c r="AT10">
        <f t="shared" si="22"/>
        <v>16.666666666666668</v>
      </c>
      <c r="AU10">
        <f t="shared" si="23"/>
        <v>5.546153846153846</v>
      </c>
      <c r="AV10">
        <f t="shared" si="24"/>
        <v>5.0793650793650791</v>
      </c>
      <c r="AW10">
        <f t="shared" si="25"/>
        <v>30.799999999999997</v>
      </c>
      <c r="AX10" s="13">
        <f t="shared" si="26"/>
        <v>0.62027694527694532</v>
      </c>
      <c r="AY10" s="10">
        <f t="shared" si="27"/>
        <v>0.7</v>
      </c>
    </row>
    <row r="11" spans="1:51" x14ac:dyDescent="0.3">
      <c r="A11" s="16">
        <f>'Pre Comp Data'!A14</f>
        <v>2907</v>
      </c>
      <c r="B11">
        <f>PRODUCT('Pre Comp Data'!B14, 5)</f>
        <v>10</v>
      </c>
      <c r="C11">
        <f>VLOOKUP('Pre Comp Data'!C14,ClimbLevel[],2,FALSE)</f>
        <v>2.5</v>
      </c>
      <c r="D11">
        <f>VLOOKUP('Pre Comp Data'!D14,BuddyClimb[],2,FALSE)</f>
        <v>0</v>
      </c>
      <c r="E11">
        <f>IFERROR(VLOOKUP(GETPIVOTDATA("Min of Climb Time",'Team Data'!$A$2,"Team #",A11),ClimbTime[],2,TRUE), 0)</f>
        <v>10</v>
      </c>
      <c r="F11">
        <f>GETPIVOTDATA("Sum of Climb Success/ Fail",'Team Data'!$A$2,"Team #",A11)/GETPIVOTDATA("Sum of Attempted Climb",'Team Data'!$A$2,"Team #",A11)*10</f>
        <v>10</v>
      </c>
      <c r="G11">
        <v>0</v>
      </c>
      <c r="H11">
        <f>VLOOKUP('Pre Comp Data'!E14,HatchLocations[],2,FALSE)</f>
        <v>10</v>
      </c>
      <c r="I11">
        <f>IFERROR(GETPIVOTDATA("Average of Hatches (Cargo Ship)",'Team Data'!$A$2,"Team #",A11)/8*10, 0)</f>
        <v>0.15625</v>
      </c>
      <c r="J11">
        <f>IFERROR(GETPIVOTDATA("Average of Hatches (Rocket)",'Team Data'!$A$2,"Team #",A11)/12*10, 0)</f>
        <v>0</v>
      </c>
      <c r="K11">
        <f>VLOOKUP('Pre Comp Data'!F14,HatchIntake[],2,FALSE)</f>
        <v>5</v>
      </c>
      <c r="L11">
        <v>0</v>
      </c>
      <c r="M11">
        <v>0</v>
      </c>
      <c r="N11">
        <f>VLOOKUP('Pre Comp Data'!G14,CargoLocations[],2,FALSE)</f>
        <v>10</v>
      </c>
      <c r="O11">
        <f>IFERROR(GETPIVOTDATA("Average of Cargo (Cargo Ship)",'Team Data'!$A$2,"Team #",'Evaluation - 1st Seed'!A16)/8*10, 0)</f>
        <v>1.25</v>
      </c>
      <c r="P11">
        <f>IFERROR(GETPIVOTDATA("Average of Cargo (Rocket)",'Team Data'!$A$2,"Team #",'Evaluation - 1st Seed'!A16)/12*10, 0)</f>
        <v>9.2592592592592587E-2</v>
      </c>
      <c r="Q11">
        <f>VLOOKUP('Pre Comp Data'!H14,CargoIntake[],2,FALSE)</f>
        <v>10</v>
      </c>
      <c r="R11">
        <v>0</v>
      </c>
      <c r="S11">
        <v>0</v>
      </c>
      <c r="T11">
        <f>'Pre Comp Data'!I14</f>
        <v>7</v>
      </c>
      <c r="U11">
        <f>'Pre Comp Data'!J14</f>
        <v>7</v>
      </c>
      <c r="V11">
        <f>VLOOKUP('Pre Comp Data'!K14,Experience[],2,FALSE)</f>
        <v>6.666666666666667</v>
      </c>
      <c r="W11" s="7">
        <f>IF('Pre Comp Data'!L14 &gt;=10,10,'Pre Comp Data'!L14)</f>
        <v>0</v>
      </c>
      <c r="X11">
        <f t="shared" si="0"/>
        <v>30</v>
      </c>
      <c r="Y11">
        <f t="shared" si="1"/>
        <v>7.5</v>
      </c>
      <c r="Z11">
        <f t="shared" si="2"/>
        <v>0</v>
      </c>
      <c r="AA11">
        <f t="shared" si="3"/>
        <v>50</v>
      </c>
      <c r="AB11">
        <f t="shared" si="4"/>
        <v>100</v>
      </c>
      <c r="AC11">
        <f t="shared" si="5"/>
        <v>0</v>
      </c>
      <c r="AD11">
        <f t="shared" si="6"/>
        <v>30</v>
      </c>
      <c r="AE11">
        <f t="shared" si="7"/>
        <v>1.25</v>
      </c>
      <c r="AF11">
        <f t="shared" si="8"/>
        <v>0</v>
      </c>
      <c r="AG11">
        <f t="shared" si="9"/>
        <v>35</v>
      </c>
      <c r="AH11">
        <f t="shared" si="10"/>
        <v>0</v>
      </c>
      <c r="AI11">
        <f t="shared" si="11"/>
        <v>0</v>
      </c>
      <c r="AJ11">
        <f t="shared" si="12"/>
        <v>20</v>
      </c>
      <c r="AK11">
        <f t="shared" si="13"/>
        <v>5</v>
      </c>
      <c r="AL11">
        <f t="shared" si="14"/>
        <v>0.37037037037037035</v>
      </c>
      <c r="AM11">
        <f t="shared" si="15"/>
        <v>40</v>
      </c>
      <c r="AN11">
        <f t="shared" si="16"/>
        <v>0</v>
      </c>
      <c r="AO11">
        <f t="shared" si="17"/>
        <v>0</v>
      </c>
      <c r="AP11">
        <f t="shared" si="18"/>
        <v>21</v>
      </c>
      <c r="AQ11">
        <f t="shared" si="19"/>
        <v>21</v>
      </c>
      <c r="AR11">
        <f t="shared" si="20"/>
        <v>0</v>
      </c>
      <c r="AS11" s="7">
        <f t="shared" si="21"/>
        <v>0</v>
      </c>
      <c r="AT11">
        <f t="shared" si="22"/>
        <v>17.857142857142858</v>
      </c>
      <c r="AU11">
        <f t="shared" si="23"/>
        <v>3.5673076923076921</v>
      </c>
      <c r="AV11">
        <f t="shared" si="24"/>
        <v>4.6693121693121693</v>
      </c>
      <c r="AW11">
        <f t="shared" si="25"/>
        <v>30.799999999999997</v>
      </c>
      <c r="AX11" s="13">
        <f t="shared" si="26"/>
        <v>0.59304006179006175</v>
      </c>
      <c r="AY11" s="10">
        <f t="shared" si="27"/>
        <v>0.7</v>
      </c>
    </row>
    <row r="12" spans="1:51" x14ac:dyDescent="0.3">
      <c r="A12" s="16">
        <f>'Pre Comp Data'!A18</f>
        <v>3218</v>
      </c>
      <c r="B12">
        <f>PRODUCT('Pre Comp Data'!B18, 5)</f>
        <v>5</v>
      </c>
      <c r="C12">
        <f>VLOOKUP('Pre Comp Data'!C18,ClimbLevel[],2,FALSE)</f>
        <v>2.5</v>
      </c>
      <c r="D12">
        <f>VLOOKUP('Pre Comp Data'!D18,BuddyClimb[],2,FALSE)</f>
        <v>0</v>
      </c>
      <c r="E12">
        <f>IFERROR(VLOOKUP(GETPIVOTDATA("Min of Climb Time",'Team Data'!$A$2,"Team #",A12),ClimbTime[],2,TRUE), 0)</f>
        <v>10</v>
      </c>
      <c r="F12">
        <f>GETPIVOTDATA("Sum of Climb Success/ Fail",'Team Data'!$A$2,"Team #",A12)/GETPIVOTDATA("Sum of Attempted Climb",'Team Data'!$A$2,"Team #",A12)*10</f>
        <v>10</v>
      </c>
      <c r="G12">
        <v>0</v>
      </c>
      <c r="H12">
        <f>VLOOKUP('Pre Comp Data'!E18,HatchLocations[],2,FALSE)</f>
        <v>10</v>
      </c>
      <c r="I12">
        <f>IFERROR(GETPIVOTDATA("Average of Hatches (Cargo Ship)",'Team Data'!$A$2,"Team #",A12)/8*10, 0)</f>
        <v>0</v>
      </c>
      <c r="J12">
        <f>IFERROR(GETPIVOTDATA("Average of Hatches (Rocket)",'Team Data'!$A$2,"Team #",A12)/12*10, 0)</f>
        <v>0</v>
      </c>
      <c r="K12">
        <f>VLOOKUP('Pre Comp Data'!F18,HatchIntake[],2,FALSE)</f>
        <v>10</v>
      </c>
      <c r="L12">
        <v>0</v>
      </c>
      <c r="M12">
        <v>0</v>
      </c>
      <c r="N12">
        <f>VLOOKUP('Pre Comp Data'!G18,CargoLocations[],2,FALSE)</f>
        <v>10</v>
      </c>
      <c r="O12">
        <f>IFERROR(GETPIVOTDATA("Average of Cargo (Cargo Ship)",'Team Data'!$A$2,"Team #",'Evaluation - 1st Seed'!A20)/8*10, 0)</f>
        <v>3.125</v>
      </c>
      <c r="P12">
        <f>IFERROR(GETPIVOTDATA("Average of Cargo (Rocket)",'Team Data'!$A$2,"Team #",'Evaluation - 1st Seed'!A20)/12*10, 0)</f>
        <v>8.3333333333333329E-2</v>
      </c>
      <c r="Q12">
        <f>VLOOKUP('Pre Comp Data'!H18,CargoIntake[],2,FALSE)</f>
        <v>10</v>
      </c>
      <c r="R12">
        <v>0</v>
      </c>
      <c r="S12">
        <v>0</v>
      </c>
      <c r="T12">
        <f>'Pre Comp Data'!I18</f>
        <v>1</v>
      </c>
      <c r="U12">
        <f>'Pre Comp Data'!J18</f>
        <v>4</v>
      </c>
      <c r="V12">
        <f>VLOOKUP('Pre Comp Data'!K18,Experience[],2,FALSE)</f>
        <v>6.666666666666667</v>
      </c>
      <c r="W12" s="7">
        <f>IF('Pre Comp Data'!L18 &gt;=10,10,'Pre Comp Data'!L18)</f>
        <v>10</v>
      </c>
      <c r="X12">
        <f t="shared" si="0"/>
        <v>15</v>
      </c>
      <c r="Y12">
        <f t="shared" si="1"/>
        <v>7.5</v>
      </c>
      <c r="Z12">
        <f t="shared" si="2"/>
        <v>0</v>
      </c>
      <c r="AA12">
        <f t="shared" si="3"/>
        <v>50</v>
      </c>
      <c r="AB12">
        <f t="shared" si="4"/>
        <v>100</v>
      </c>
      <c r="AC12">
        <f t="shared" si="5"/>
        <v>0</v>
      </c>
      <c r="AD12">
        <f t="shared" si="6"/>
        <v>30</v>
      </c>
      <c r="AE12">
        <f t="shared" si="7"/>
        <v>0</v>
      </c>
      <c r="AF12">
        <f t="shared" si="8"/>
        <v>0</v>
      </c>
      <c r="AG12">
        <f t="shared" si="9"/>
        <v>70</v>
      </c>
      <c r="AH12">
        <f t="shared" si="10"/>
        <v>0</v>
      </c>
      <c r="AI12">
        <f t="shared" si="11"/>
        <v>0</v>
      </c>
      <c r="AJ12">
        <f t="shared" si="12"/>
        <v>20</v>
      </c>
      <c r="AK12">
        <f t="shared" si="13"/>
        <v>12.5</v>
      </c>
      <c r="AL12">
        <f t="shared" si="14"/>
        <v>0.33333333333333331</v>
      </c>
      <c r="AM12">
        <f t="shared" si="15"/>
        <v>40</v>
      </c>
      <c r="AN12">
        <f t="shared" si="16"/>
        <v>0</v>
      </c>
      <c r="AO12">
        <f t="shared" si="17"/>
        <v>0</v>
      </c>
      <c r="AP12">
        <f t="shared" si="18"/>
        <v>3</v>
      </c>
      <c r="AQ12">
        <f t="shared" si="19"/>
        <v>12</v>
      </c>
      <c r="AR12">
        <f t="shared" si="20"/>
        <v>0</v>
      </c>
      <c r="AS12" s="7">
        <f t="shared" si="21"/>
        <v>0</v>
      </c>
      <c r="AT12">
        <f t="shared" si="22"/>
        <v>16.428571428571427</v>
      </c>
      <c r="AU12">
        <f t="shared" si="23"/>
        <v>5.384615384615385</v>
      </c>
      <c r="AV12">
        <f t="shared" si="24"/>
        <v>5.2023809523809526</v>
      </c>
      <c r="AW12">
        <f t="shared" si="25"/>
        <v>11</v>
      </c>
      <c r="AX12" s="13">
        <f t="shared" si="26"/>
        <v>0.6139901764901764</v>
      </c>
      <c r="AY12" s="10">
        <f t="shared" si="27"/>
        <v>0.25</v>
      </c>
    </row>
    <row r="13" spans="1:51" x14ac:dyDescent="0.3">
      <c r="A13" s="16">
        <f>'Pre Comp Data'!A8</f>
        <v>1983</v>
      </c>
      <c r="B13">
        <f>PRODUCT('Pre Comp Data'!B8, 5)</f>
        <v>10</v>
      </c>
      <c r="C13">
        <f>VLOOKUP('Pre Comp Data'!C8,ClimbLevel[],2,FALSE)</f>
        <v>10</v>
      </c>
      <c r="D13">
        <f>VLOOKUP('Pre Comp Data'!D8,BuddyClimb[],2,FALSE)</f>
        <v>0</v>
      </c>
      <c r="E13">
        <f>IFERROR(VLOOKUP(GETPIVOTDATA("Min of Climb Time",'Team Data'!$A$2,"Team #",A13),ClimbTime[],2,TRUE), 0)</f>
        <v>10</v>
      </c>
      <c r="F13">
        <f>GETPIVOTDATA("Sum of Climb Success/ Fail",'Team Data'!$A$2,"Team #",A13)/GETPIVOTDATA("Sum of Attempted Climb",'Team Data'!$A$2,"Team #",A13)*10</f>
        <v>8.1818181818181817</v>
      </c>
      <c r="G13">
        <v>0</v>
      </c>
      <c r="H13">
        <f>VLOOKUP('Pre Comp Data'!E8,HatchLocations[],2,FALSE)</f>
        <v>10</v>
      </c>
      <c r="I13">
        <f>IFERROR(GETPIVOTDATA("Average of Hatches (Cargo Ship)",'Team Data'!$A$2,"Team #",A13)/8*10, 0)</f>
        <v>1.5625</v>
      </c>
      <c r="J13">
        <f>IFERROR(GETPIVOTDATA("Average of Hatches (Rocket)",'Team Data'!$A$2,"Team #",A13)/12*10, 0)</f>
        <v>1.3888888888888888</v>
      </c>
      <c r="K13">
        <f>VLOOKUP('Pre Comp Data'!F8,HatchIntake[],2,FALSE)</f>
        <v>5</v>
      </c>
      <c r="L13">
        <v>0</v>
      </c>
      <c r="M13">
        <v>0</v>
      </c>
      <c r="N13">
        <f>VLOOKUP('Pre Comp Data'!G8,CargoLocations[],2,FALSE)</f>
        <v>10</v>
      </c>
      <c r="O13">
        <f>IFERROR(GETPIVOTDATA("Average of Cargo (Cargo Ship)",'Team Data'!$A$2,"Team #",'Evaluation - 1st Seed'!A10)/8*10, 0)</f>
        <v>1.5</v>
      </c>
      <c r="P13">
        <f>IFERROR(GETPIVOTDATA("Average of Cargo (Rocket)",'Team Data'!$A$2,"Team #",'Evaluation - 1st Seed'!A10)/12*10, 0)</f>
        <v>0</v>
      </c>
      <c r="Q13">
        <f>VLOOKUP('Pre Comp Data'!H8,CargoIntake[],2,FALSE)</f>
        <v>5</v>
      </c>
      <c r="R13">
        <v>0</v>
      </c>
      <c r="S13">
        <v>0</v>
      </c>
      <c r="T13">
        <f>'Pre Comp Data'!I8</f>
        <v>7</v>
      </c>
      <c r="U13">
        <f>'Pre Comp Data'!J8</f>
        <v>0</v>
      </c>
      <c r="V13">
        <f>VLOOKUP('Pre Comp Data'!K8,Experience[],2,FALSE)</f>
        <v>0</v>
      </c>
      <c r="W13" s="7">
        <f>IF('Pre Comp Data'!L8 &gt;=10,10,'Pre Comp Data'!L8)</f>
        <v>10</v>
      </c>
      <c r="X13">
        <f t="shared" si="0"/>
        <v>30</v>
      </c>
      <c r="Y13">
        <f t="shared" si="1"/>
        <v>30</v>
      </c>
      <c r="Z13">
        <f t="shared" si="2"/>
        <v>0</v>
      </c>
      <c r="AA13">
        <f t="shared" si="3"/>
        <v>50</v>
      </c>
      <c r="AB13">
        <f t="shared" si="4"/>
        <v>81.818181818181813</v>
      </c>
      <c r="AC13">
        <f t="shared" si="5"/>
        <v>0</v>
      </c>
      <c r="AD13">
        <f t="shared" si="6"/>
        <v>30</v>
      </c>
      <c r="AE13">
        <f t="shared" si="7"/>
        <v>12.5</v>
      </c>
      <c r="AF13">
        <f t="shared" si="8"/>
        <v>10.416666666666666</v>
      </c>
      <c r="AG13">
        <f t="shared" si="9"/>
        <v>35</v>
      </c>
      <c r="AH13">
        <f t="shared" si="10"/>
        <v>0</v>
      </c>
      <c r="AI13">
        <f t="shared" si="11"/>
        <v>0</v>
      </c>
      <c r="AJ13">
        <f t="shared" si="12"/>
        <v>20</v>
      </c>
      <c r="AK13">
        <f t="shared" si="13"/>
        <v>6</v>
      </c>
      <c r="AL13">
        <f t="shared" si="14"/>
        <v>0</v>
      </c>
      <c r="AM13">
        <f t="shared" si="15"/>
        <v>20</v>
      </c>
      <c r="AN13">
        <f t="shared" si="16"/>
        <v>0</v>
      </c>
      <c r="AO13">
        <f t="shared" si="17"/>
        <v>0</v>
      </c>
      <c r="AP13">
        <f t="shared" si="18"/>
        <v>21</v>
      </c>
      <c r="AQ13">
        <f t="shared" si="19"/>
        <v>0</v>
      </c>
      <c r="AR13">
        <f t="shared" si="20"/>
        <v>0</v>
      </c>
      <c r="AS13" s="7">
        <f t="shared" si="21"/>
        <v>0</v>
      </c>
      <c r="AT13">
        <f t="shared" si="22"/>
        <v>18.268398268398268</v>
      </c>
      <c r="AU13">
        <f t="shared" si="23"/>
        <v>4.7339743589743586</v>
      </c>
      <c r="AV13">
        <f t="shared" si="24"/>
        <v>3.2857142857142856</v>
      </c>
      <c r="AW13">
        <f t="shared" si="25"/>
        <v>15.399999999999999</v>
      </c>
      <c r="AX13" s="13">
        <f t="shared" si="26"/>
        <v>0.5974565207519752</v>
      </c>
      <c r="AY13" s="10">
        <f t="shared" si="27"/>
        <v>0.35</v>
      </c>
    </row>
    <row r="14" spans="1:51" x14ac:dyDescent="0.3">
      <c r="A14" s="16">
        <f>'Pre Comp Data'!A24</f>
        <v>3684</v>
      </c>
      <c r="B14">
        <f>PRODUCT('Pre Comp Data'!B24, 5)</f>
        <v>10</v>
      </c>
      <c r="C14">
        <f>VLOOKUP('Pre Comp Data'!C24,ClimbLevel[],2,FALSE)</f>
        <v>2.5</v>
      </c>
      <c r="D14">
        <f>VLOOKUP('Pre Comp Data'!D24,BuddyClimb[],2,FALSE)</f>
        <v>0</v>
      </c>
      <c r="E14">
        <f>IFERROR(VLOOKUP(GETPIVOTDATA("Min of Climb Time",'Team Data'!$A$2,"Team #",A14),ClimbTime[],2,TRUE), 0)</f>
        <v>10</v>
      </c>
      <c r="F14">
        <f>GETPIVOTDATA("Sum of Climb Success/ Fail",'Team Data'!$A$2,"Team #",A14)/GETPIVOTDATA("Sum of Attempted Climb",'Team Data'!$A$2,"Team #",A14)*10</f>
        <v>10</v>
      </c>
      <c r="G14">
        <v>0</v>
      </c>
      <c r="H14">
        <f>VLOOKUP('Pre Comp Data'!E24,HatchLocations[],2,FALSE)</f>
        <v>5</v>
      </c>
      <c r="I14">
        <f>IFERROR(GETPIVOTDATA("Average of Hatches (Cargo Ship)",'Team Data'!$A$2,"Team #",A14)/8*10, 0)</f>
        <v>0</v>
      </c>
      <c r="J14">
        <f>IFERROR(GETPIVOTDATA("Average of Hatches (Rocket)",'Team Data'!$A$2,"Team #",A14)/12*10, 0)</f>
        <v>0.16666666666666666</v>
      </c>
      <c r="K14">
        <f>VLOOKUP('Pre Comp Data'!F24,HatchIntake[],2,FALSE)</f>
        <v>5</v>
      </c>
      <c r="L14">
        <v>0</v>
      </c>
      <c r="M14">
        <v>0</v>
      </c>
      <c r="N14">
        <f>VLOOKUP('Pre Comp Data'!G24,CargoLocations[],2,FALSE)</f>
        <v>10</v>
      </c>
      <c r="O14">
        <f>IFERROR(GETPIVOTDATA("Average of Cargo (Cargo Ship)",'Team Data'!$A$2,"Team #",'Evaluation - 1st Seed'!A26)/8*10, 0)</f>
        <v>0.1388888888888889</v>
      </c>
      <c r="P14">
        <f>IFERROR(GETPIVOTDATA("Average of Cargo (Rocket)",'Team Data'!$A$2,"Team #",'Evaluation - 1st Seed'!A26)/12*10, 0)</f>
        <v>9.2592592592592587E-2</v>
      </c>
      <c r="Q14">
        <f>VLOOKUP('Pre Comp Data'!H24,CargoIntake[],2,FALSE)</f>
        <v>10</v>
      </c>
      <c r="R14">
        <v>0</v>
      </c>
      <c r="S14">
        <v>0</v>
      </c>
      <c r="T14">
        <f>'Pre Comp Data'!I24</f>
        <v>0</v>
      </c>
      <c r="U14">
        <f>'Pre Comp Data'!J24</f>
        <v>0</v>
      </c>
      <c r="V14">
        <f>VLOOKUP('Pre Comp Data'!K24,Experience[],2,FALSE)</f>
        <v>10</v>
      </c>
      <c r="W14" s="7">
        <f>IF('Pre Comp Data'!L24 &gt;=10,10,'Pre Comp Data'!L24)</f>
        <v>0</v>
      </c>
      <c r="X14">
        <f t="shared" si="0"/>
        <v>30</v>
      </c>
      <c r="Y14">
        <f t="shared" si="1"/>
        <v>7.5</v>
      </c>
      <c r="Z14">
        <f t="shared" si="2"/>
        <v>0</v>
      </c>
      <c r="AA14">
        <f t="shared" si="3"/>
        <v>50</v>
      </c>
      <c r="AB14">
        <f t="shared" si="4"/>
        <v>100</v>
      </c>
      <c r="AC14">
        <f t="shared" si="5"/>
        <v>0</v>
      </c>
      <c r="AD14">
        <f t="shared" si="6"/>
        <v>15</v>
      </c>
      <c r="AE14">
        <f t="shared" si="7"/>
        <v>0</v>
      </c>
      <c r="AF14">
        <f t="shared" si="8"/>
        <v>1.25</v>
      </c>
      <c r="AG14">
        <f t="shared" si="9"/>
        <v>35</v>
      </c>
      <c r="AH14">
        <f t="shared" si="10"/>
        <v>0</v>
      </c>
      <c r="AI14">
        <f t="shared" si="11"/>
        <v>0</v>
      </c>
      <c r="AJ14">
        <f t="shared" si="12"/>
        <v>20</v>
      </c>
      <c r="AK14">
        <f t="shared" si="13"/>
        <v>0.55555555555555558</v>
      </c>
      <c r="AL14">
        <f t="shared" si="14"/>
        <v>0.37037037037037035</v>
      </c>
      <c r="AM14">
        <f t="shared" si="15"/>
        <v>40</v>
      </c>
      <c r="AN14">
        <f t="shared" si="16"/>
        <v>0</v>
      </c>
      <c r="AO14">
        <f t="shared" si="17"/>
        <v>0</v>
      </c>
      <c r="AP14">
        <f t="shared" si="18"/>
        <v>0</v>
      </c>
      <c r="AQ14">
        <f t="shared" si="19"/>
        <v>0</v>
      </c>
      <c r="AR14">
        <f t="shared" si="20"/>
        <v>0</v>
      </c>
      <c r="AS14" s="7">
        <f t="shared" si="21"/>
        <v>0</v>
      </c>
      <c r="AT14">
        <f t="shared" si="22"/>
        <v>17.857142857142858</v>
      </c>
      <c r="AU14">
        <f t="shared" si="23"/>
        <v>2.7596153846153846</v>
      </c>
      <c r="AV14">
        <f t="shared" si="24"/>
        <v>4.3518518518518521</v>
      </c>
      <c r="AW14">
        <f t="shared" si="25"/>
        <v>0</v>
      </c>
      <c r="AX14" s="13">
        <f t="shared" si="26"/>
        <v>0.56746841121841118</v>
      </c>
      <c r="AY14" s="10">
        <f t="shared" si="27"/>
        <v>0</v>
      </c>
    </row>
    <row r="15" spans="1:51" x14ac:dyDescent="0.3">
      <c r="A15" s="16">
        <f>'Pre Comp Data'!A4</f>
        <v>948</v>
      </c>
      <c r="B15">
        <f>PRODUCT('Pre Comp Data'!B4, 5)</f>
        <v>10</v>
      </c>
      <c r="C15">
        <f>VLOOKUP('Pre Comp Data'!C4,ClimbLevel[],2,FALSE)</f>
        <v>5</v>
      </c>
      <c r="D15">
        <f>VLOOKUP('Pre Comp Data'!D4,BuddyClimb[],2,FALSE)</f>
        <v>0</v>
      </c>
      <c r="E15">
        <f>IFERROR(VLOOKUP(GETPIVOTDATA("Min of Climb Time",'Team Data'!$A$2,"Team #",A15),ClimbTime[],2,TRUE), 0)</f>
        <v>10</v>
      </c>
      <c r="F15">
        <f>GETPIVOTDATA("Sum of Climb Success/ Fail",'Team Data'!$A$2,"Team #",A15)/GETPIVOTDATA("Sum of Attempted Climb",'Team Data'!$A$2,"Team #",A15)*10</f>
        <v>8.5714285714285712</v>
      </c>
      <c r="G15">
        <v>0</v>
      </c>
      <c r="H15">
        <f>VLOOKUP('Pre Comp Data'!E4,HatchLocations[],2,FALSE)</f>
        <v>5</v>
      </c>
      <c r="I15">
        <f>IFERROR(GETPIVOTDATA("Average of Hatches (Cargo Ship)",'Team Data'!$A$2,"Team #",A15)/8*10, 0)</f>
        <v>0.625</v>
      </c>
      <c r="J15">
        <f>IFERROR(GETPIVOTDATA("Average of Hatches (Rocket)",'Team Data'!$A$2,"Team #",A15)/12*10, 0)</f>
        <v>0</v>
      </c>
      <c r="K15">
        <f>VLOOKUP('Pre Comp Data'!F4,HatchIntake[],2,FALSE)</f>
        <v>10</v>
      </c>
      <c r="L15">
        <v>0</v>
      </c>
      <c r="M15">
        <v>0</v>
      </c>
      <c r="N15">
        <f>VLOOKUP('Pre Comp Data'!G4,CargoLocations[],2,FALSE)</f>
        <v>7.5</v>
      </c>
      <c r="O15">
        <f>IFERROR(GETPIVOTDATA("Average of Cargo (Cargo Ship)",'Team Data'!$A$2,"Team #",'Evaluation - 1st Seed'!A6)/8*10, 0)</f>
        <v>1.25</v>
      </c>
      <c r="P15">
        <f>IFERROR(GETPIVOTDATA("Average of Cargo (Rocket)",'Team Data'!$A$2,"Team #",'Evaluation - 1st Seed'!A6)/12*10, 0)</f>
        <v>0.15151515151515152</v>
      </c>
      <c r="Q15">
        <f>VLOOKUP('Pre Comp Data'!H4,CargoIntake[],2,FALSE)</f>
        <v>10</v>
      </c>
      <c r="R15">
        <v>0</v>
      </c>
      <c r="S15">
        <v>0</v>
      </c>
      <c r="T15">
        <f>'Pre Comp Data'!I4</f>
        <v>7</v>
      </c>
      <c r="U15">
        <f>'Pre Comp Data'!J4</f>
        <v>0</v>
      </c>
      <c r="V15">
        <f>VLOOKUP('Pre Comp Data'!K4,Experience[],2,FALSE)</f>
        <v>0</v>
      </c>
      <c r="W15" s="7">
        <f>IF('Pre Comp Data'!L4 &gt;=10,10,'Pre Comp Data'!L4)</f>
        <v>0</v>
      </c>
      <c r="X15">
        <f t="shared" si="0"/>
        <v>30</v>
      </c>
      <c r="Y15">
        <f t="shared" si="1"/>
        <v>15</v>
      </c>
      <c r="Z15">
        <f t="shared" si="2"/>
        <v>0</v>
      </c>
      <c r="AA15">
        <f t="shared" si="3"/>
        <v>50</v>
      </c>
      <c r="AB15">
        <f t="shared" si="4"/>
        <v>85.714285714285708</v>
      </c>
      <c r="AC15">
        <f t="shared" si="5"/>
        <v>0</v>
      </c>
      <c r="AD15">
        <f t="shared" si="6"/>
        <v>15</v>
      </c>
      <c r="AE15">
        <f t="shared" si="7"/>
        <v>5</v>
      </c>
      <c r="AF15">
        <f t="shared" si="8"/>
        <v>0</v>
      </c>
      <c r="AG15">
        <f t="shared" si="9"/>
        <v>70</v>
      </c>
      <c r="AH15">
        <f t="shared" si="10"/>
        <v>0</v>
      </c>
      <c r="AI15">
        <f t="shared" si="11"/>
        <v>0</v>
      </c>
      <c r="AJ15">
        <f t="shared" si="12"/>
        <v>15</v>
      </c>
      <c r="AK15">
        <f t="shared" si="13"/>
        <v>5</v>
      </c>
      <c r="AL15">
        <f t="shared" si="14"/>
        <v>0.60606060606060608</v>
      </c>
      <c r="AM15">
        <f t="shared" si="15"/>
        <v>40</v>
      </c>
      <c r="AN15">
        <f t="shared" si="16"/>
        <v>0</v>
      </c>
      <c r="AO15">
        <f t="shared" si="17"/>
        <v>0</v>
      </c>
      <c r="AP15">
        <f t="shared" si="18"/>
        <v>21</v>
      </c>
      <c r="AQ15">
        <f t="shared" si="19"/>
        <v>0</v>
      </c>
      <c r="AR15">
        <f t="shared" si="20"/>
        <v>0</v>
      </c>
      <c r="AS15" s="7">
        <f t="shared" si="21"/>
        <v>0</v>
      </c>
      <c r="AT15">
        <f t="shared" si="22"/>
        <v>17.210884353741498</v>
      </c>
      <c r="AU15">
        <f t="shared" si="23"/>
        <v>4.8461538461538458</v>
      </c>
      <c r="AV15">
        <f t="shared" si="24"/>
        <v>4.329004329004329</v>
      </c>
      <c r="AW15">
        <f t="shared" si="25"/>
        <v>15.399999999999999</v>
      </c>
      <c r="AX15" s="13">
        <f t="shared" si="26"/>
        <v>0.59968278474771985</v>
      </c>
      <c r="AY15" s="10">
        <f t="shared" si="27"/>
        <v>0.35</v>
      </c>
    </row>
    <row r="16" spans="1:51" x14ac:dyDescent="0.3">
      <c r="A16" s="16">
        <f>'Pre Comp Data'!A36</f>
        <v>5937</v>
      </c>
      <c r="B16">
        <f>PRODUCT('Pre Comp Data'!B36, 5)</f>
        <v>10</v>
      </c>
      <c r="C16">
        <f>VLOOKUP('Pre Comp Data'!C36,ClimbLevel[],2,FALSE)</f>
        <v>5</v>
      </c>
      <c r="D16">
        <f>VLOOKUP('Pre Comp Data'!D36,BuddyClimb[],2,FALSE)</f>
        <v>0</v>
      </c>
      <c r="E16">
        <f>IFERROR(VLOOKUP(GETPIVOTDATA("Min of Climb Time",'Team Data'!$A$2,"Team #",A16),ClimbTime[],2,TRUE), 0)</f>
        <v>10</v>
      </c>
      <c r="F16">
        <f>GETPIVOTDATA("Sum of Climb Success/ Fail",'Team Data'!$A$2,"Team #",A16)/GETPIVOTDATA("Sum of Attempted Climb",'Team Data'!$A$2,"Team #",A16)*10</f>
        <v>10</v>
      </c>
      <c r="G16">
        <v>0</v>
      </c>
      <c r="H16">
        <f>VLOOKUP('Pre Comp Data'!E36,HatchLocations[],2,FALSE)</f>
        <v>5</v>
      </c>
      <c r="I16">
        <f>IFERROR(GETPIVOTDATA("Average of Hatches (Cargo Ship)",'Team Data'!$A$2,"Team #",A16)/8*10, 0)</f>
        <v>1.25</v>
      </c>
      <c r="J16">
        <f>IFERROR(GETPIVOTDATA("Average of Hatches (Rocket)",'Team Data'!$A$2,"Team #",A16)/12*10, 0)</f>
        <v>0.18518518518518517</v>
      </c>
      <c r="K16">
        <f>VLOOKUP('Pre Comp Data'!F36,HatchIntake[],2,FALSE)</f>
        <v>5</v>
      </c>
      <c r="L16">
        <v>0</v>
      </c>
      <c r="M16">
        <v>0</v>
      </c>
      <c r="N16">
        <f>VLOOKUP('Pre Comp Data'!G36,CargoLocations[],2,FALSE)</f>
        <v>5</v>
      </c>
      <c r="O16">
        <f>IFERROR(GETPIVOTDATA("Average of Cargo (Cargo Ship)",'Team Data'!$A$2,"Team #",'Evaluation - 1st Seed'!A38)/8*10, 0)</f>
        <v>0.1388888888888889</v>
      </c>
      <c r="P16">
        <f>IFERROR(GETPIVOTDATA("Average of Cargo (Rocket)",'Team Data'!$A$2,"Team #",'Evaluation - 1st Seed'!A38)/12*10, 0)</f>
        <v>0</v>
      </c>
      <c r="Q16">
        <f>VLOOKUP('Pre Comp Data'!H36,CargoIntake[],2,FALSE)</f>
        <v>10</v>
      </c>
      <c r="R16">
        <v>0</v>
      </c>
      <c r="S16">
        <v>0</v>
      </c>
      <c r="T16">
        <f>'Pre Comp Data'!I36</f>
        <v>0</v>
      </c>
      <c r="U16">
        <f>'Pre Comp Data'!J36</f>
        <v>4</v>
      </c>
      <c r="V16">
        <f>VLOOKUP('Pre Comp Data'!K36,Experience[],2,FALSE)</f>
        <v>6.666666666666667</v>
      </c>
      <c r="W16" s="7">
        <f>IF('Pre Comp Data'!L36 &gt;=10,10,'Pre Comp Data'!L36)</f>
        <v>0</v>
      </c>
      <c r="X16">
        <f t="shared" si="0"/>
        <v>30</v>
      </c>
      <c r="Y16">
        <f t="shared" si="1"/>
        <v>15</v>
      </c>
      <c r="Z16">
        <f t="shared" si="2"/>
        <v>0</v>
      </c>
      <c r="AA16">
        <f t="shared" si="3"/>
        <v>50</v>
      </c>
      <c r="AB16">
        <f t="shared" si="4"/>
        <v>100</v>
      </c>
      <c r="AC16">
        <f t="shared" si="5"/>
        <v>0</v>
      </c>
      <c r="AD16">
        <f t="shared" si="6"/>
        <v>15</v>
      </c>
      <c r="AE16">
        <f t="shared" si="7"/>
        <v>10</v>
      </c>
      <c r="AF16">
        <f t="shared" si="8"/>
        <v>1.3888888888888888</v>
      </c>
      <c r="AG16">
        <f t="shared" si="9"/>
        <v>35</v>
      </c>
      <c r="AH16">
        <f t="shared" si="10"/>
        <v>0</v>
      </c>
      <c r="AI16">
        <f t="shared" si="11"/>
        <v>0</v>
      </c>
      <c r="AJ16">
        <f t="shared" si="12"/>
        <v>10</v>
      </c>
      <c r="AK16">
        <f t="shared" si="13"/>
        <v>0.55555555555555558</v>
      </c>
      <c r="AL16">
        <f t="shared" si="14"/>
        <v>0</v>
      </c>
      <c r="AM16">
        <f t="shared" si="15"/>
        <v>40</v>
      </c>
      <c r="AN16">
        <f t="shared" si="16"/>
        <v>0</v>
      </c>
      <c r="AO16">
        <f t="shared" si="17"/>
        <v>0</v>
      </c>
      <c r="AP16">
        <f t="shared" si="18"/>
        <v>0</v>
      </c>
      <c r="AQ16">
        <f t="shared" si="19"/>
        <v>12</v>
      </c>
      <c r="AR16">
        <f t="shared" si="20"/>
        <v>0</v>
      </c>
      <c r="AS16" s="7">
        <f t="shared" si="21"/>
        <v>0</v>
      </c>
      <c r="AT16">
        <f t="shared" si="22"/>
        <v>18.571428571428573</v>
      </c>
      <c r="AU16">
        <f t="shared" si="23"/>
        <v>3.3055555555555554</v>
      </c>
      <c r="AV16">
        <f t="shared" si="24"/>
        <v>3.6111111111111112</v>
      </c>
      <c r="AW16">
        <f t="shared" si="25"/>
        <v>8.8000000000000007</v>
      </c>
      <c r="AX16" s="13">
        <f t="shared" si="26"/>
        <v>0.57927489177489178</v>
      </c>
      <c r="AY16" s="10">
        <f t="shared" si="27"/>
        <v>0.2</v>
      </c>
    </row>
    <row r="17" spans="1:51" x14ac:dyDescent="0.3">
      <c r="A17" s="16">
        <f>'Pre Comp Data'!A25</f>
        <v>4060</v>
      </c>
      <c r="B17">
        <f>PRODUCT('Pre Comp Data'!B25, 5)</f>
        <v>10</v>
      </c>
      <c r="C17">
        <f>VLOOKUP('Pre Comp Data'!C25,ClimbLevel[],2,FALSE)</f>
        <v>5</v>
      </c>
      <c r="D17">
        <f>VLOOKUP('Pre Comp Data'!D25,BuddyClimb[],2,FALSE)</f>
        <v>0</v>
      </c>
      <c r="E17">
        <f>IFERROR(VLOOKUP(GETPIVOTDATA("Min of Climb Time",'Team Data'!$A$2,"Team #",A17),ClimbTime[],2,TRUE), 0)</f>
        <v>10</v>
      </c>
      <c r="F17">
        <f>GETPIVOTDATA("Sum of Climb Success/ Fail",'Team Data'!$A$2,"Team #",A17)/GETPIVOTDATA("Sum of Attempted Climb",'Team Data'!$A$2,"Team #",A17)*10</f>
        <v>10</v>
      </c>
      <c r="G17">
        <v>0</v>
      </c>
      <c r="H17">
        <f>VLOOKUP('Pre Comp Data'!E25,HatchLocations[],2,FALSE)</f>
        <v>5</v>
      </c>
      <c r="I17">
        <f>IFERROR(GETPIVOTDATA("Average of Hatches (Cargo Ship)",'Team Data'!$A$2,"Team #",A17)/8*10, 0)</f>
        <v>1.3888888888888888</v>
      </c>
      <c r="J17">
        <f>IFERROR(GETPIVOTDATA("Average of Hatches (Rocket)",'Team Data'!$A$2,"Team #",A17)/12*10, 0)</f>
        <v>0</v>
      </c>
      <c r="K17">
        <f>VLOOKUP('Pre Comp Data'!F25,HatchIntake[],2,FALSE)</f>
        <v>5</v>
      </c>
      <c r="L17">
        <v>0</v>
      </c>
      <c r="M17">
        <v>0</v>
      </c>
      <c r="N17">
        <f>VLOOKUP('Pre Comp Data'!G25,CargoLocations[],2,FALSE)</f>
        <v>5</v>
      </c>
      <c r="O17">
        <f>IFERROR(GETPIVOTDATA("Average of Cargo (Cargo Ship)",'Team Data'!$A$2,"Team #",'Evaluation - 1st Seed'!A27)/8*10, 0)</f>
        <v>0.5</v>
      </c>
      <c r="P17">
        <f>IFERROR(GETPIVOTDATA("Average of Cargo (Rocket)",'Team Data'!$A$2,"Team #",'Evaluation - 1st Seed'!A27)/12*10, 0)</f>
        <v>0</v>
      </c>
      <c r="Q17">
        <f>VLOOKUP('Pre Comp Data'!H25,CargoIntake[],2,FALSE)</f>
        <v>10</v>
      </c>
      <c r="R17">
        <v>0</v>
      </c>
      <c r="S17">
        <v>0</v>
      </c>
      <c r="T17">
        <f>'Pre Comp Data'!I25</f>
        <v>7</v>
      </c>
      <c r="U17">
        <f>'Pre Comp Data'!J25</f>
        <v>2</v>
      </c>
      <c r="V17">
        <f>VLOOKUP('Pre Comp Data'!K25,Experience[],2,FALSE)</f>
        <v>0</v>
      </c>
      <c r="W17" s="7">
        <f>IF('Pre Comp Data'!L25 &gt;=10,10,'Pre Comp Data'!L25)</f>
        <v>0</v>
      </c>
      <c r="X17">
        <f t="shared" si="0"/>
        <v>30</v>
      </c>
      <c r="Y17">
        <f t="shared" si="1"/>
        <v>15</v>
      </c>
      <c r="Z17">
        <f t="shared" si="2"/>
        <v>0</v>
      </c>
      <c r="AA17">
        <f t="shared" si="3"/>
        <v>50</v>
      </c>
      <c r="AB17">
        <f t="shared" si="4"/>
        <v>100</v>
      </c>
      <c r="AC17">
        <f t="shared" si="5"/>
        <v>0</v>
      </c>
      <c r="AD17">
        <f t="shared" si="6"/>
        <v>15</v>
      </c>
      <c r="AE17">
        <f t="shared" si="7"/>
        <v>11.111111111111111</v>
      </c>
      <c r="AF17">
        <f t="shared" si="8"/>
        <v>0</v>
      </c>
      <c r="AG17">
        <f t="shared" si="9"/>
        <v>35</v>
      </c>
      <c r="AH17">
        <f t="shared" si="10"/>
        <v>0</v>
      </c>
      <c r="AI17">
        <f t="shared" si="11"/>
        <v>0</v>
      </c>
      <c r="AJ17">
        <f t="shared" si="12"/>
        <v>10</v>
      </c>
      <c r="AK17">
        <f t="shared" si="13"/>
        <v>2</v>
      </c>
      <c r="AL17">
        <f t="shared" si="14"/>
        <v>0</v>
      </c>
      <c r="AM17">
        <f t="shared" si="15"/>
        <v>40</v>
      </c>
      <c r="AN17">
        <f t="shared" si="16"/>
        <v>0</v>
      </c>
      <c r="AO17">
        <f t="shared" si="17"/>
        <v>0</v>
      </c>
      <c r="AP17">
        <f t="shared" si="18"/>
        <v>21</v>
      </c>
      <c r="AQ17">
        <f t="shared" si="19"/>
        <v>6</v>
      </c>
      <c r="AR17">
        <f t="shared" si="20"/>
        <v>0</v>
      </c>
      <c r="AS17" s="7">
        <f t="shared" si="21"/>
        <v>0</v>
      </c>
      <c r="AT17">
        <f t="shared" si="22"/>
        <v>18.571428571428573</v>
      </c>
      <c r="AU17">
        <f t="shared" si="23"/>
        <v>3.2905982905982909</v>
      </c>
      <c r="AV17">
        <f t="shared" si="24"/>
        <v>3.7142857142857144</v>
      </c>
      <c r="AW17">
        <f t="shared" si="25"/>
        <v>19.8</v>
      </c>
      <c r="AX17" s="13">
        <f t="shared" si="26"/>
        <v>0.58127983127983129</v>
      </c>
      <c r="AY17" s="10">
        <f t="shared" si="27"/>
        <v>0.45</v>
      </c>
    </row>
    <row r="18" spans="1:51" x14ac:dyDescent="0.3">
      <c r="A18" s="16">
        <f>'Pre Comp Data'!A35</f>
        <v>5827</v>
      </c>
      <c r="B18">
        <f>PRODUCT('Pre Comp Data'!B35, 5)</f>
        <v>10</v>
      </c>
      <c r="C18">
        <f>VLOOKUP('Pre Comp Data'!C35,ClimbLevel[],2,FALSE)</f>
        <v>10</v>
      </c>
      <c r="D18">
        <f>VLOOKUP('Pre Comp Data'!D35,BuddyClimb[],2,FALSE)</f>
        <v>0</v>
      </c>
      <c r="E18">
        <f>IFERROR(VLOOKUP(GETPIVOTDATA("Min of Climb Time",'Team Data'!$A$2,"Team #",A18),ClimbTime[],2,TRUE), 0)</f>
        <v>10</v>
      </c>
      <c r="F18">
        <f>GETPIVOTDATA("Sum of Climb Success/ Fail",'Team Data'!$A$2,"Team #",A18)/GETPIVOTDATA("Sum of Attempted Climb",'Team Data'!$A$2,"Team #",A18)*10</f>
        <v>7.2727272727272734</v>
      </c>
      <c r="G18">
        <v>0</v>
      </c>
      <c r="H18">
        <f>VLOOKUP('Pre Comp Data'!E35,HatchLocations[],2,FALSE)</f>
        <v>5</v>
      </c>
      <c r="I18">
        <f>IFERROR(GETPIVOTDATA("Average of Hatches (Cargo Ship)",'Team Data'!$A$2,"Team #",A18)/8*10, 0)</f>
        <v>2.8125</v>
      </c>
      <c r="J18">
        <f>IFERROR(GETPIVOTDATA("Average of Hatches (Rocket)",'Team Data'!$A$2,"Team #",A18)/12*10, 0)</f>
        <v>0.76388888888888884</v>
      </c>
      <c r="K18">
        <f>VLOOKUP('Pre Comp Data'!F35,HatchIntake[],2,FALSE)</f>
        <v>5</v>
      </c>
      <c r="L18">
        <v>0</v>
      </c>
      <c r="M18">
        <v>0</v>
      </c>
      <c r="N18">
        <f>VLOOKUP('Pre Comp Data'!G35,CargoLocations[],2,FALSE)</f>
        <v>5</v>
      </c>
      <c r="O18">
        <f>IFERROR(GETPIVOTDATA("Average of Cargo (Cargo Ship)",'Team Data'!$A$2,"Team #",'Evaluation - 1st Seed'!A37)/8*10, 0)</f>
        <v>0.10416666666666666</v>
      </c>
      <c r="P18">
        <f>IFERROR(GETPIVOTDATA("Average of Cargo (Rocket)",'Team Data'!$A$2,"Team #",'Evaluation - 1st Seed'!A37)/12*10, 0)</f>
        <v>0</v>
      </c>
      <c r="Q18">
        <f>VLOOKUP('Pre Comp Data'!H35,CargoIntake[],2,FALSE)</f>
        <v>5</v>
      </c>
      <c r="R18">
        <v>0</v>
      </c>
      <c r="S18">
        <v>0</v>
      </c>
      <c r="T18">
        <f>'Pre Comp Data'!I35</f>
        <v>7</v>
      </c>
      <c r="U18">
        <f>'Pre Comp Data'!J35</f>
        <v>0</v>
      </c>
      <c r="V18">
        <f>VLOOKUP('Pre Comp Data'!K35,Experience[],2,FALSE)</f>
        <v>10</v>
      </c>
      <c r="W18" s="7">
        <f>IF('Pre Comp Data'!L35 &gt;=10,10,'Pre Comp Data'!L35)</f>
        <v>1</v>
      </c>
      <c r="X18">
        <f t="shared" si="0"/>
        <v>30</v>
      </c>
      <c r="Y18">
        <f t="shared" si="1"/>
        <v>30</v>
      </c>
      <c r="Z18">
        <f t="shared" si="2"/>
        <v>0</v>
      </c>
      <c r="AA18">
        <f t="shared" si="3"/>
        <v>50</v>
      </c>
      <c r="AB18">
        <f t="shared" si="4"/>
        <v>72.727272727272734</v>
      </c>
      <c r="AC18">
        <f t="shared" si="5"/>
        <v>0</v>
      </c>
      <c r="AD18">
        <f t="shared" si="6"/>
        <v>15</v>
      </c>
      <c r="AE18">
        <f t="shared" si="7"/>
        <v>22.5</v>
      </c>
      <c r="AF18">
        <f t="shared" si="8"/>
        <v>5.7291666666666661</v>
      </c>
      <c r="AG18">
        <f t="shared" si="9"/>
        <v>35</v>
      </c>
      <c r="AH18">
        <f t="shared" si="10"/>
        <v>0</v>
      </c>
      <c r="AI18">
        <f t="shared" si="11"/>
        <v>0</v>
      </c>
      <c r="AJ18">
        <f t="shared" si="12"/>
        <v>10</v>
      </c>
      <c r="AK18">
        <f t="shared" si="13"/>
        <v>0.41666666666666663</v>
      </c>
      <c r="AL18">
        <f t="shared" si="14"/>
        <v>0</v>
      </c>
      <c r="AM18">
        <f t="shared" si="15"/>
        <v>20</v>
      </c>
      <c r="AN18">
        <f t="shared" si="16"/>
        <v>0</v>
      </c>
      <c r="AO18">
        <f t="shared" si="17"/>
        <v>0</v>
      </c>
      <c r="AP18">
        <f t="shared" si="18"/>
        <v>21</v>
      </c>
      <c r="AQ18">
        <f t="shared" si="19"/>
        <v>0</v>
      </c>
      <c r="AR18">
        <f t="shared" si="20"/>
        <v>0</v>
      </c>
      <c r="AS18" s="7">
        <f t="shared" si="21"/>
        <v>0</v>
      </c>
      <c r="AT18">
        <f t="shared" si="22"/>
        <v>17.402597402597404</v>
      </c>
      <c r="AU18">
        <f t="shared" si="23"/>
        <v>4.2123397435897436</v>
      </c>
      <c r="AV18">
        <f t="shared" si="24"/>
        <v>2.1726190476190474</v>
      </c>
      <c r="AW18">
        <f t="shared" si="25"/>
        <v>15.399999999999999</v>
      </c>
      <c r="AX18" s="13">
        <f t="shared" si="26"/>
        <v>0.54062627713195899</v>
      </c>
      <c r="AY18" s="10">
        <f t="shared" si="27"/>
        <v>0.35</v>
      </c>
    </row>
    <row r="19" spans="1:51" x14ac:dyDescent="0.3">
      <c r="A19" s="16">
        <f>'Pre Comp Data'!A23</f>
        <v>3681</v>
      </c>
      <c r="B19">
        <f>PRODUCT('Pre Comp Data'!B23, 5)</f>
        <v>10</v>
      </c>
      <c r="C19">
        <f>VLOOKUP('Pre Comp Data'!C23,ClimbLevel[],2,FALSE)</f>
        <v>2.5</v>
      </c>
      <c r="D19">
        <f>VLOOKUP('Pre Comp Data'!D23,BuddyClimb[],2,FALSE)</f>
        <v>0</v>
      </c>
      <c r="E19">
        <f>IFERROR(VLOOKUP(GETPIVOTDATA("Min of Climb Time",'Team Data'!$A$2,"Team #",A19),ClimbTime[],2,TRUE), 0)</f>
        <v>10</v>
      </c>
      <c r="F19">
        <f>GETPIVOTDATA("Sum of Climb Success/ Fail",'Team Data'!$A$2,"Team #",A19)/GETPIVOTDATA("Sum of Attempted Climb",'Team Data'!$A$2,"Team #",A19)*10</f>
        <v>10</v>
      </c>
      <c r="G19">
        <v>0</v>
      </c>
      <c r="H19">
        <f>VLOOKUP('Pre Comp Data'!E23,HatchLocations[],2,FALSE)</f>
        <v>10</v>
      </c>
      <c r="I19">
        <f>IFERROR(GETPIVOTDATA("Average of Hatches (Cargo Ship)",'Team Data'!$A$2,"Team #",A19)/8*10, 0)</f>
        <v>0.25</v>
      </c>
      <c r="J19">
        <f>IFERROR(GETPIVOTDATA("Average of Hatches (Rocket)",'Team Data'!$A$2,"Team #",A19)/12*10, 0)</f>
        <v>1.1666666666666665</v>
      </c>
      <c r="K19">
        <f>VLOOKUP('Pre Comp Data'!F23,HatchIntake[],2,FALSE)</f>
        <v>5</v>
      </c>
      <c r="L19">
        <v>0</v>
      </c>
      <c r="M19">
        <v>0</v>
      </c>
      <c r="N19">
        <f>VLOOKUP('Pre Comp Data'!G23,CargoLocations[],2,FALSE)</f>
        <v>10</v>
      </c>
      <c r="O19">
        <f>IFERROR(GETPIVOTDATA("Average of Cargo (Cargo Ship)",'Team Data'!$A$2,"Team #",'Evaluation - 1st Seed'!A25)/8*10, 0)</f>
        <v>2.7777777777777777</v>
      </c>
      <c r="P19">
        <f>IFERROR(GETPIVOTDATA("Average of Cargo (Rocket)",'Team Data'!$A$2,"Team #",'Evaluation - 1st Seed'!A25)/12*10, 0)</f>
        <v>0.46296296296296302</v>
      </c>
      <c r="Q19">
        <f>VLOOKUP('Pre Comp Data'!H23,CargoIntake[],2,FALSE)</f>
        <v>5</v>
      </c>
      <c r="R19">
        <v>0</v>
      </c>
      <c r="S19">
        <v>0</v>
      </c>
      <c r="T19">
        <f>'Pre Comp Data'!I23</f>
        <v>2</v>
      </c>
      <c r="U19">
        <f>'Pre Comp Data'!J23</f>
        <v>0</v>
      </c>
      <c r="V19">
        <f>VLOOKUP('Pre Comp Data'!K23,Experience[],2,FALSE)</f>
        <v>0</v>
      </c>
      <c r="W19" s="7">
        <f>IF('Pre Comp Data'!L23 &gt;=10,10,'Pre Comp Data'!L23)</f>
        <v>0</v>
      </c>
      <c r="X19">
        <f t="shared" si="0"/>
        <v>30</v>
      </c>
      <c r="Y19">
        <f t="shared" si="1"/>
        <v>7.5</v>
      </c>
      <c r="Z19">
        <f t="shared" si="2"/>
        <v>0</v>
      </c>
      <c r="AA19">
        <f t="shared" si="3"/>
        <v>50</v>
      </c>
      <c r="AB19">
        <f t="shared" si="4"/>
        <v>100</v>
      </c>
      <c r="AC19">
        <f t="shared" si="5"/>
        <v>0</v>
      </c>
      <c r="AD19">
        <f t="shared" si="6"/>
        <v>30</v>
      </c>
      <c r="AE19">
        <f t="shared" si="7"/>
        <v>2</v>
      </c>
      <c r="AF19">
        <f t="shared" si="8"/>
        <v>8.7499999999999982</v>
      </c>
      <c r="AG19">
        <f t="shared" si="9"/>
        <v>35</v>
      </c>
      <c r="AH19">
        <f t="shared" si="10"/>
        <v>0</v>
      </c>
      <c r="AI19">
        <f t="shared" si="11"/>
        <v>0</v>
      </c>
      <c r="AJ19">
        <f t="shared" si="12"/>
        <v>20</v>
      </c>
      <c r="AK19">
        <f t="shared" si="13"/>
        <v>11.111111111111111</v>
      </c>
      <c r="AL19">
        <f t="shared" si="14"/>
        <v>1.8518518518518521</v>
      </c>
      <c r="AM19">
        <f t="shared" si="15"/>
        <v>20</v>
      </c>
      <c r="AN19">
        <f t="shared" si="16"/>
        <v>0</v>
      </c>
      <c r="AO19">
        <f t="shared" si="17"/>
        <v>0</v>
      </c>
      <c r="AP19">
        <f t="shared" si="18"/>
        <v>6</v>
      </c>
      <c r="AQ19">
        <f t="shared" si="19"/>
        <v>0</v>
      </c>
      <c r="AR19">
        <f t="shared" si="20"/>
        <v>0</v>
      </c>
      <c r="AS19" s="7">
        <f t="shared" si="21"/>
        <v>0</v>
      </c>
      <c r="AT19">
        <f t="shared" si="22"/>
        <v>17.857142857142858</v>
      </c>
      <c r="AU19">
        <f t="shared" si="23"/>
        <v>4.078846153846154</v>
      </c>
      <c r="AV19">
        <f t="shared" si="24"/>
        <v>3.7830687830687832</v>
      </c>
      <c r="AW19">
        <f t="shared" si="25"/>
        <v>4.4000000000000004</v>
      </c>
      <c r="AX19" s="13">
        <f t="shared" si="26"/>
        <v>0.58452404077404085</v>
      </c>
      <c r="AY19" s="10">
        <f t="shared" si="27"/>
        <v>0.1</v>
      </c>
    </row>
    <row r="20" spans="1:51" x14ac:dyDescent="0.3">
      <c r="A20" s="16">
        <f>'Pre Comp Data'!A7</f>
        <v>1899</v>
      </c>
      <c r="B20">
        <f>PRODUCT('Pre Comp Data'!B7, 5)</f>
        <v>5</v>
      </c>
      <c r="C20">
        <f>VLOOKUP('Pre Comp Data'!C7,ClimbLevel[],2,FALSE)</f>
        <v>2.5</v>
      </c>
      <c r="D20">
        <f>VLOOKUP('Pre Comp Data'!D7,BuddyClimb[],2,FALSE)</f>
        <v>0</v>
      </c>
      <c r="E20">
        <f>IFERROR(VLOOKUP(GETPIVOTDATA("Min of Climb Time",'Team Data'!$A$2,"Team #",A20),ClimbTime[],2,TRUE), 0)</f>
        <v>10</v>
      </c>
      <c r="F20">
        <f>GETPIVOTDATA("Sum of Climb Success/ Fail",'Team Data'!$A$2,"Team #",A20)/GETPIVOTDATA("Sum of Attempted Climb",'Team Data'!$A$2,"Team #",A20)*10</f>
        <v>10</v>
      </c>
      <c r="G20">
        <v>0</v>
      </c>
      <c r="H20">
        <f>VLOOKUP('Pre Comp Data'!E7,HatchLocations[],2,FALSE)</f>
        <v>10</v>
      </c>
      <c r="I20">
        <f>IFERROR(GETPIVOTDATA("Average of Hatches (Cargo Ship)",'Team Data'!$A$2,"Team #",A20)/8*10, 0)</f>
        <v>0.125</v>
      </c>
      <c r="J20">
        <f>IFERROR(GETPIVOTDATA("Average of Hatches (Rocket)",'Team Data'!$A$2,"Team #",A20)/12*10, 0)</f>
        <v>8.3333333333333329E-2</v>
      </c>
      <c r="K20">
        <f>VLOOKUP('Pre Comp Data'!F7,HatchIntake[],2,FALSE)</f>
        <v>5</v>
      </c>
      <c r="L20">
        <v>0</v>
      </c>
      <c r="M20">
        <v>0</v>
      </c>
      <c r="N20">
        <f>VLOOKUP('Pre Comp Data'!G7,CargoLocations[],2,FALSE)</f>
        <v>10</v>
      </c>
      <c r="O20">
        <f>IFERROR(GETPIVOTDATA("Average of Cargo (Cargo Ship)",'Team Data'!$A$2,"Team #",'Evaluation - 1st Seed'!A9)/8*10, 0)</f>
        <v>2.0833333333333335</v>
      </c>
      <c r="P20">
        <f>IFERROR(GETPIVOTDATA("Average of Cargo (Rocket)",'Team Data'!$A$2,"Team #",'Evaluation - 1st Seed'!A9)/12*10, 0)</f>
        <v>9.2592592592592587E-2</v>
      </c>
      <c r="Q20">
        <f>VLOOKUP('Pre Comp Data'!H7,CargoIntake[],2,FALSE)</f>
        <v>10</v>
      </c>
      <c r="R20">
        <v>0</v>
      </c>
      <c r="S20">
        <v>0</v>
      </c>
      <c r="T20">
        <f>'Pre Comp Data'!I7</f>
        <v>8</v>
      </c>
      <c r="U20">
        <f>'Pre Comp Data'!J7</f>
        <v>4</v>
      </c>
      <c r="V20">
        <f>VLOOKUP('Pre Comp Data'!K7,Experience[],2,FALSE)</f>
        <v>0</v>
      </c>
      <c r="W20" s="7">
        <f>IF('Pre Comp Data'!L7 &gt;=10,10,'Pre Comp Data'!L7)</f>
        <v>0</v>
      </c>
      <c r="X20">
        <f t="shared" si="0"/>
        <v>15</v>
      </c>
      <c r="Y20">
        <f t="shared" si="1"/>
        <v>7.5</v>
      </c>
      <c r="Z20">
        <f t="shared" si="2"/>
        <v>0</v>
      </c>
      <c r="AA20">
        <f t="shared" si="3"/>
        <v>50</v>
      </c>
      <c r="AB20">
        <f t="shared" si="4"/>
        <v>100</v>
      </c>
      <c r="AC20">
        <f t="shared" si="5"/>
        <v>0</v>
      </c>
      <c r="AD20">
        <f t="shared" si="6"/>
        <v>30</v>
      </c>
      <c r="AE20">
        <f t="shared" si="7"/>
        <v>1</v>
      </c>
      <c r="AF20">
        <f t="shared" si="8"/>
        <v>0.625</v>
      </c>
      <c r="AG20">
        <f t="shared" si="9"/>
        <v>35</v>
      </c>
      <c r="AH20">
        <f t="shared" si="10"/>
        <v>0</v>
      </c>
      <c r="AI20">
        <f t="shared" si="11"/>
        <v>0</v>
      </c>
      <c r="AJ20">
        <f t="shared" si="12"/>
        <v>20</v>
      </c>
      <c r="AK20">
        <f t="shared" si="13"/>
        <v>8.3333333333333339</v>
      </c>
      <c r="AL20">
        <f t="shared" si="14"/>
        <v>0.37037037037037035</v>
      </c>
      <c r="AM20">
        <f t="shared" si="15"/>
        <v>40</v>
      </c>
      <c r="AN20">
        <f t="shared" si="16"/>
        <v>0</v>
      </c>
      <c r="AO20">
        <f t="shared" si="17"/>
        <v>0</v>
      </c>
      <c r="AP20">
        <f t="shared" si="18"/>
        <v>24</v>
      </c>
      <c r="AQ20">
        <f t="shared" si="19"/>
        <v>12</v>
      </c>
      <c r="AR20">
        <f t="shared" si="20"/>
        <v>0</v>
      </c>
      <c r="AS20" s="7">
        <f t="shared" si="21"/>
        <v>0</v>
      </c>
      <c r="AT20">
        <f t="shared" si="22"/>
        <v>16.428571428571427</v>
      </c>
      <c r="AU20">
        <f t="shared" si="23"/>
        <v>3.5874999999999995</v>
      </c>
      <c r="AV20">
        <f t="shared" si="24"/>
        <v>4.9074074074074074</v>
      </c>
      <c r="AW20">
        <f t="shared" si="25"/>
        <v>26.4</v>
      </c>
      <c r="AX20" s="13">
        <f t="shared" si="26"/>
        <v>0.56644270081770076</v>
      </c>
      <c r="AY20" s="10">
        <f t="shared" si="27"/>
        <v>0.6</v>
      </c>
    </row>
    <row r="21" spans="1:51" x14ac:dyDescent="0.3">
      <c r="A21" s="16">
        <f>'Pre Comp Data'!A30</f>
        <v>4681</v>
      </c>
      <c r="B21">
        <f>PRODUCT('Pre Comp Data'!B30, 5)</f>
        <v>10</v>
      </c>
      <c r="C21">
        <f>VLOOKUP('Pre Comp Data'!C30,ClimbLevel[],2,FALSE)</f>
        <v>5</v>
      </c>
      <c r="D21">
        <f>VLOOKUP('Pre Comp Data'!D30,BuddyClimb[],2,FALSE)</f>
        <v>0</v>
      </c>
      <c r="E21">
        <f>IFERROR(VLOOKUP(GETPIVOTDATA("Min of Climb Time",'Team Data'!$A$2,"Team #",A21),ClimbTime[],2,TRUE), 0)</f>
        <v>10</v>
      </c>
      <c r="F21">
        <f>GETPIVOTDATA("Sum of Climb Success/ Fail",'Team Data'!$A$2,"Team #",A21)/GETPIVOTDATA("Sum of Attempted Climb",'Team Data'!$A$2,"Team #",A21)*10</f>
        <v>8</v>
      </c>
      <c r="G21">
        <v>0</v>
      </c>
      <c r="H21">
        <f>VLOOKUP('Pre Comp Data'!E30,HatchLocations[],2,FALSE)</f>
        <v>10</v>
      </c>
      <c r="I21">
        <f>IFERROR(GETPIVOTDATA("Average of Hatches (Cargo Ship)",'Team Data'!$A$2,"Team #",A21)/8*10, 0)</f>
        <v>0.46875</v>
      </c>
      <c r="J21">
        <f>IFERROR(GETPIVOTDATA("Average of Hatches (Rocket)",'Team Data'!$A$2,"Team #",A21)/12*10, 0)</f>
        <v>0.41666666666666663</v>
      </c>
      <c r="K21">
        <f>VLOOKUP('Pre Comp Data'!F30,HatchIntake[],2,FALSE)</f>
        <v>5</v>
      </c>
      <c r="L21">
        <v>0</v>
      </c>
      <c r="M21">
        <v>0</v>
      </c>
      <c r="N21">
        <f>VLOOKUP('Pre Comp Data'!G30,CargoLocations[],2,FALSE)</f>
        <v>7.5</v>
      </c>
      <c r="O21">
        <f>IFERROR(GETPIVOTDATA("Average of Cargo (Cargo Ship)",'Team Data'!$A$2,"Team #",'Evaluation - 1st Seed'!A32)/8*10, 0)</f>
        <v>0</v>
      </c>
      <c r="P21">
        <f>IFERROR(GETPIVOTDATA("Average of Cargo (Rocket)",'Team Data'!$A$2,"Team #",'Evaluation - 1st Seed'!A32)/12*10, 0)</f>
        <v>0</v>
      </c>
      <c r="Q21">
        <f>VLOOKUP('Pre Comp Data'!H30,CargoIntake[],2,FALSE)</f>
        <v>10</v>
      </c>
      <c r="R21">
        <v>0</v>
      </c>
      <c r="S21">
        <v>0</v>
      </c>
      <c r="T21">
        <f>'Pre Comp Data'!I30</f>
        <v>0</v>
      </c>
      <c r="U21">
        <f>'Pre Comp Data'!J30</f>
        <v>0</v>
      </c>
      <c r="V21">
        <f>VLOOKUP('Pre Comp Data'!K30,Experience[],2,FALSE)</f>
        <v>0</v>
      </c>
      <c r="W21" s="7">
        <f>IF('Pre Comp Data'!L30 &gt;=10,10,'Pre Comp Data'!L30)</f>
        <v>0</v>
      </c>
      <c r="X21">
        <f t="shared" si="0"/>
        <v>30</v>
      </c>
      <c r="Y21">
        <f t="shared" si="1"/>
        <v>15</v>
      </c>
      <c r="Z21">
        <f t="shared" si="2"/>
        <v>0</v>
      </c>
      <c r="AA21">
        <f t="shared" si="3"/>
        <v>50</v>
      </c>
      <c r="AB21">
        <f t="shared" si="4"/>
        <v>80</v>
      </c>
      <c r="AC21">
        <f t="shared" si="5"/>
        <v>0</v>
      </c>
      <c r="AD21">
        <f t="shared" si="6"/>
        <v>30</v>
      </c>
      <c r="AE21">
        <f t="shared" si="7"/>
        <v>3.75</v>
      </c>
      <c r="AF21">
        <f t="shared" si="8"/>
        <v>3.1249999999999996</v>
      </c>
      <c r="AG21">
        <f t="shared" si="9"/>
        <v>35</v>
      </c>
      <c r="AH21">
        <f t="shared" si="10"/>
        <v>0</v>
      </c>
      <c r="AI21">
        <f t="shared" si="11"/>
        <v>0</v>
      </c>
      <c r="AJ21">
        <f t="shared" si="12"/>
        <v>15</v>
      </c>
      <c r="AK21">
        <f t="shared" si="13"/>
        <v>0</v>
      </c>
      <c r="AL21">
        <f t="shared" si="14"/>
        <v>0</v>
      </c>
      <c r="AM21">
        <f t="shared" si="15"/>
        <v>40</v>
      </c>
      <c r="AN21">
        <f t="shared" si="16"/>
        <v>0</v>
      </c>
      <c r="AO21">
        <f t="shared" si="17"/>
        <v>0</v>
      </c>
      <c r="AP21">
        <f t="shared" si="18"/>
        <v>0</v>
      </c>
      <c r="AQ21">
        <f t="shared" si="19"/>
        <v>0</v>
      </c>
      <c r="AR21">
        <f t="shared" si="20"/>
        <v>0</v>
      </c>
      <c r="AS21" s="7">
        <f t="shared" si="21"/>
        <v>0</v>
      </c>
      <c r="AT21">
        <f t="shared" si="22"/>
        <v>16.666666666666668</v>
      </c>
      <c r="AU21">
        <f t="shared" si="23"/>
        <v>3.8701923076923079</v>
      </c>
      <c r="AV21">
        <f t="shared" si="24"/>
        <v>3.9285714285714284</v>
      </c>
      <c r="AW21">
        <f t="shared" si="25"/>
        <v>0</v>
      </c>
      <c r="AX21" s="13">
        <f t="shared" si="26"/>
        <v>0.55603250915750912</v>
      </c>
      <c r="AY21" s="10">
        <f t="shared" si="27"/>
        <v>0</v>
      </c>
    </row>
    <row r="22" spans="1:51" x14ac:dyDescent="0.3">
      <c r="A22" s="16">
        <f>'Pre Comp Data'!A28</f>
        <v>4450</v>
      </c>
      <c r="B22">
        <f>PRODUCT('Pre Comp Data'!B28, 5)</f>
        <v>5</v>
      </c>
      <c r="C22">
        <f>VLOOKUP('Pre Comp Data'!C28,ClimbLevel[],2,FALSE)</f>
        <v>2.5</v>
      </c>
      <c r="D22">
        <f>VLOOKUP('Pre Comp Data'!D28,BuddyClimb[],2,FALSE)</f>
        <v>0</v>
      </c>
      <c r="E22">
        <f>IFERROR(VLOOKUP(GETPIVOTDATA("Min of Climb Time",'Team Data'!$A$2,"Team #",A22),ClimbTime[],2,TRUE), 0)</f>
        <v>10</v>
      </c>
      <c r="F22">
        <f>GETPIVOTDATA("Sum of Climb Success/ Fail",'Team Data'!$A$2,"Team #",A22)/GETPIVOTDATA("Sum of Attempted Climb",'Team Data'!$A$2,"Team #",A22)*10</f>
        <v>10</v>
      </c>
      <c r="G22">
        <v>0</v>
      </c>
      <c r="H22">
        <f>VLOOKUP('Pre Comp Data'!E28,HatchLocations[],2,FALSE)</f>
        <v>10</v>
      </c>
      <c r="I22">
        <f>IFERROR(GETPIVOTDATA("Average of Hatches (Cargo Ship)",'Team Data'!$A$2,"Team #",A22)/8*10, 0)</f>
        <v>0.125</v>
      </c>
      <c r="J22">
        <f>IFERROR(GETPIVOTDATA("Average of Hatches (Rocket)",'Team Data'!$A$2,"Team #",A22)/12*10, 0)</f>
        <v>0</v>
      </c>
      <c r="K22">
        <f>VLOOKUP('Pre Comp Data'!F28,HatchIntake[],2,FALSE)</f>
        <v>5</v>
      </c>
      <c r="L22">
        <v>0</v>
      </c>
      <c r="M22">
        <v>0</v>
      </c>
      <c r="N22">
        <f>VLOOKUP('Pre Comp Data'!G28,CargoLocations[],2,FALSE)</f>
        <v>10</v>
      </c>
      <c r="O22">
        <f>IFERROR(GETPIVOTDATA("Average of Cargo (Cargo Ship)",'Team Data'!$A$2,"Team #",'Evaluation - 1st Seed'!A30)/8*10, 0)</f>
        <v>0</v>
      </c>
      <c r="P22">
        <f>IFERROR(GETPIVOTDATA("Average of Cargo (Rocket)",'Team Data'!$A$2,"Team #",'Evaluation - 1st Seed'!A30)/12*10, 0)</f>
        <v>0</v>
      </c>
      <c r="Q22">
        <f>VLOOKUP('Pre Comp Data'!H28,CargoIntake[],2,FALSE)</f>
        <v>10</v>
      </c>
      <c r="R22">
        <v>0</v>
      </c>
      <c r="S22">
        <v>0</v>
      </c>
      <c r="T22">
        <f>'Pre Comp Data'!I28</f>
        <v>2.5</v>
      </c>
      <c r="U22">
        <f>'Pre Comp Data'!J28</f>
        <v>7</v>
      </c>
      <c r="V22">
        <f>VLOOKUP('Pre Comp Data'!K28,Experience[],2,FALSE)</f>
        <v>0</v>
      </c>
      <c r="W22" s="7">
        <f>IF('Pre Comp Data'!L28 &gt;=10,10,'Pre Comp Data'!L28)</f>
        <v>0</v>
      </c>
      <c r="X22">
        <f t="shared" si="0"/>
        <v>15</v>
      </c>
      <c r="Y22">
        <f t="shared" si="1"/>
        <v>7.5</v>
      </c>
      <c r="Z22">
        <f t="shared" si="2"/>
        <v>0</v>
      </c>
      <c r="AA22">
        <f t="shared" si="3"/>
        <v>50</v>
      </c>
      <c r="AB22">
        <f t="shared" si="4"/>
        <v>100</v>
      </c>
      <c r="AC22">
        <f t="shared" si="5"/>
        <v>0</v>
      </c>
      <c r="AD22">
        <f t="shared" si="6"/>
        <v>30</v>
      </c>
      <c r="AE22">
        <f t="shared" si="7"/>
        <v>1</v>
      </c>
      <c r="AF22">
        <f t="shared" si="8"/>
        <v>0</v>
      </c>
      <c r="AG22">
        <f t="shared" si="9"/>
        <v>35</v>
      </c>
      <c r="AH22">
        <f t="shared" si="10"/>
        <v>0</v>
      </c>
      <c r="AI22">
        <f t="shared" si="11"/>
        <v>0</v>
      </c>
      <c r="AJ22">
        <f t="shared" si="12"/>
        <v>20</v>
      </c>
      <c r="AK22">
        <f t="shared" si="13"/>
        <v>0</v>
      </c>
      <c r="AL22">
        <f t="shared" si="14"/>
        <v>0</v>
      </c>
      <c r="AM22">
        <f t="shared" si="15"/>
        <v>40</v>
      </c>
      <c r="AN22">
        <f t="shared" si="16"/>
        <v>0</v>
      </c>
      <c r="AO22">
        <f t="shared" si="17"/>
        <v>0</v>
      </c>
      <c r="AP22">
        <f t="shared" si="18"/>
        <v>7.5</v>
      </c>
      <c r="AQ22">
        <f t="shared" si="19"/>
        <v>21</v>
      </c>
      <c r="AR22">
        <f t="shared" si="20"/>
        <v>0</v>
      </c>
      <c r="AS22" s="7">
        <f t="shared" si="21"/>
        <v>0</v>
      </c>
      <c r="AT22">
        <f t="shared" si="22"/>
        <v>16.428571428571427</v>
      </c>
      <c r="AU22">
        <f t="shared" si="23"/>
        <v>3.5538461538461537</v>
      </c>
      <c r="AV22">
        <f t="shared" si="24"/>
        <v>4.2857142857142856</v>
      </c>
      <c r="AW22">
        <f t="shared" si="25"/>
        <v>20.9</v>
      </c>
      <c r="AX22" s="13">
        <f t="shared" si="26"/>
        <v>0.55154845154845156</v>
      </c>
      <c r="AY22" s="10">
        <f t="shared" si="27"/>
        <v>0.47499999999999998</v>
      </c>
    </row>
    <row r="23" spans="1:51" x14ac:dyDescent="0.3">
      <c r="A23" s="16">
        <f>'Pre Comp Data'!A27</f>
        <v>4205</v>
      </c>
      <c r="B23">
        <f>PRODUCT('Pre Comp Data'!B27, 5)</f>
        <v>10</v>
      </c>
      <c r="C23">
        <f>VLOOKUP('Pre Comp Data'!C27,ClimbLevel[],2,FALSE)</f>
        <v>2.5</v>
      </c>
      <c r="D23">
        <f>VLOOKUP('Pre Comp Data'!D27,BuddyClimb[],2,FALSE)</f>
        <v>0</v>
      </c>
      <c r="E23">
        <f>IFERROR(VLOOKUP(GETPIVOTDATA("Min of Climb Time",'Team Data'!$A$2,"Team #",A23),ClimbTime[],2,TRUE), 0)</f>
        <v>10</v>
      </c>
      <c r="F23">
        <f>GETPIVOTDATA("Sum of Climb Success/ Fail",'Team Data'!$A$2,"Team #",A23)/GETPIVOTDATA("Sum of Attempted Climb",'Team Data'!$A$2,"Team #",A23)*10</f>
        <v>7.7777777777777777</v>
      </c>
      <c r="G23">
        <v>0</v>
      </c>
      <c r="H23">
        <f>VLOOKUP('Pre Comp Data'!E27,HatchLocations[],2,FALSE)</f>
        <v>10</v>
      </c>
      <c r="I23">
        <f>IFERROR(GETPIVOTDATA("Average of Hatches (Cargo Ship)",'Team Data'!$A$2,"Team #",A23)/8*10, 0)</f>
        <v>0.625</v>
      </c>
      <c r="J23">
        <f>IFERROR(GETPIVOTDATA("Average of Hatches (Rocket)",'Team Data'!$A$2,"Team #",A23)/12*10, 0)</f>
        <v>0.16666666666666666</v>
      </c>
      <c r="K23">
        <f>VLOOKUP('Pre Comp Data'!F27,HatchIntake[],2,FALSE)</f>
        <v>5</v>
      </c>
      <c r="L23">
        <v>0</v>
      </c>
      <c r="M23">
        <v>0</v>
      </c>
      <c r="N23">
        <f>VLOOKUP('Pre Comp Data'!G27,CargoLocations[],2,FALSE)</f>
        <v>10</v>
      </c>
      <c r="O23">
        <f>IFERROR(GETPIVOTDATA("Average of Cargo (Cargo Ship)",'Team Data'!$A$2,"Team #",'Evaluation - 1st Seed'!A29)/8*10, 0)</f>
        <v>0</v>
      </c>
      <c r="P23">
        <f>IFERROR(GETPIVOTDATA("Average of Cargo (Rocket)",'Team Data'!$A$2,"Team #",'Evaluation - 1st Seed'!A29)/12*10, 0)</f>
        <v>0</v>
      </c>
      <c r="Q23">
        <f>VLOOKUP('Pre Comp Data'!H27,CargoIntake[],2,FALSE)</f>
        <v>10</v>
      </c>
      <c r="R23">
        <v>0</v>
      </c>
      <c r="S23">
        <v>0</v>
      </c>
      <c r="T23">
        <f>'Pre Comp Data'!I27</f>
        <v>0</v>
      </c>
      <c r="U23">
        <f>'Pre Comp Data'!J27</f>
        <v>1</v>
      </c>
      <c r="V23">
        <f>VLOOKUP('Pre Comp Data'!K27,Experience[],2,FALSE)</f>
        <v>0</v>
      </c>
      <c r="W23" s="7">
        <f>IF('Pre Comp Data'!L27 &gt;=10,10,'Pre Comp Data'!L27)</f>
        <v>0</v>
      </c>
      <c r="X23">
        <f t="shared" si="0"/>
        <v>30</v>
      </c>
      <c r="Y23">
        <f t="shared" si="1"/>
        <v>7.5</v>
      </c>
      <c r="Z23">
        <f t="shared" si="2"/>
        <v>0</v>
      </c>
      <c r="AA23">
        <f t="shared" si="3"/>
        <v>50</v>
      </c>
      <c r="AB23">
        <f t="shared" si="4"/>
        <v>77.777777777777771</v>
      </c>
      <c r="AC23">
        <f t="shared" si="5"/>
        <v>0</v>
      </c>
      <c r="AD23">
        <f t="shared" si="6"/>
        <v>30</v>
      </c>
      <c r="AE23">
        <f t="shared" si="7"/>
        <v>5</v>
      </c>
      <c r="AF23">
        <f t="shared" si="8"/>
        <v>1.25</v>
      </c>
      <c r="AG23">
        <f t="shared" si="9"/>
        <v>35</v>
      </c>
      <c r="AH23">
        <f t="shared" si="10"/>
        <v>0</v>
      </c>
      <c r="AI23">
        <f t="shared" si="11"/>
        <v>0</v>
      </c>
      <c r="AJ23">
        <f t="shared" si="12"/>
        <v>20</v>
      </c>
      <c r="AK23">
        <f t="shared" si="13"/>
        <v>0</v>
      </c>
      <c r="AL23">
        <f t="shared" si="14"/>
        <v>0</v>
      </c>
      <c r="AM23">
        <f t="shared" si="15"/>
        <v>40</v>
      </c>
      <c r="AN23">
        <f t="shared" si="16"/>
        <v>0</v>
      </c>
      <c r="AO23">
        <f t="shared" si="17"/>
        <v>0</v>
      </c>
      <c r="AP23">
        <f t="shared" si="18"/>
        <v>0</v>
      </c>
      <c r="AQ23">
        <f t="shared" si="19"/>
        <v>3</v>
      </c>
      <c r="AR23">
        <f t="shared" si="20"/>
        <v>0</v>
      </c>
      <c r="AS23" s="7">
        <f t="shared" si="21"/>
        <v>0</v>
      </c>
      <c r="AT23">
        <f t="shared" si="22"/>
        <v>15.74074074074074</v>
      </c>
      <c r="AU23">
        <f t="shared" si="23"/>
        <v>3.8365384615384617</v>
      </c>
      <c r="AV23">
        <f t="shared" si="24"/>
        <v>4.2857142857142856</v>
      </c>
      <c r="AW23">
        <f t="shared" si="25"/>
        <v>2.2000000000000002</v>
      </c>
      <c r="AX23" s="13">
        <f t="shared" si="26"/>
        <v>0.54234076109076101</v>
      </c>
      <c r="AY23" s="10">
        <f t="shared" si="27"/>
        <v>0.05</v>
      </c>
    </row>
    <row r="24" spans="1:51" x14ac:dyDescent="0.3">
      <c r="A24" s="16">
        <f>'Pre Comp Data'!A13</f>
        <v>2906</v>
      </c>
      <c r="B24">
        <f>PRODUCT('Pre Comp Data'!B13, 5)</f>
        <v>5</v>
      </c>
      <c r="C24">
        <f>VLOOKUP('Pre Comp Data'!C13,ClimbLevel[],2,FALSE)</f>
        <v>2.5</v>
      </c>
      <c r="D24">
        <f>VLOOKUP('Pre Comp Data'!D13,BuddyClimb[],2,FALSE)</f>
        <v>0</v>
      </c>
      <c r="E24">
        <f>IFERROR(VLOOKUP(GETPIVOTDATA("Min of Climb Time",'Team Data'!$A$2,"Team #",A24),ClimbTime[],2,TRUE), 0)</f>
        <v>10</v>
      </c>
      <c r="F24">
        <f>GETPIVOTDATA("Sum of Climb Success/ Fail",'Team Data'!$A$2,"Team #",A24)/GETPIVOTDATA("Sum of Attempted Climb",'Team Data'!$A$2,"Team #",A24)*10</f>
        <v>10</v>
      </c>
      <c r="G24">
        <v>0</v>
      </c>
      <c r="H24">
        <f>VLOOKUP('Pre Comp Data'!E13,HatchLocations[],2,FALSE)</f>
        <v>7.5</v>
      </c>
      <c r="I24">
        <f>IFERROR(GETPIVOTDATA("Average of Hatches (Cargo Ship)",'Team Data'!$A$2,"Team #",A24)/8*10, 0)</f>
        <v>0</v>
      </c>
      <c r="J24">
        <f>IFERROR(GETPIVOTDATA("Average of Hatches (Rocket)",'Team Data'!$A$2,"Team #",A24)/12*10, 0)</f>
        <v>0</v>
      </c>
      <c r="K24">
        <f>VLOOKUP('Pre Comp Data'!F13,HatchIntake[],2,FALSE)</f>
        <v>5</v>
      </c>
      <c r="L24">
        <v>0</v>
      </c>
      <c r="M24">
        <v>0</v>
      </c>
      <c r="N24">
        <f>VLOOKUP('Pre Comp Data'!G13,CargoLocations[],2,FALSE)</f>
        <v>7.5</v>
      </c>
      <c r="O24">
        <f>IFERROR(GETPIVOTDATA("Average of Cargo (Cargo Ship)",'Team Data'!$A$2,"Team #",'Evaluation - 1st Seed'!A15)/8*10, 0)</f>
        <v>4.125</v>
      </c>
      <c r="P24">
        <f>IFERROR(GETPIVOTDATA("Average of Cargo (Rocket)",'Team Data'!$A$2,"Team #",'Evaluation - 1st Seed'!A15)/12*10, 0)</f>
        <v>8.3333333333333329E-2</v>
      </c>
      <c r="Q24">
        <f>VLOOKUP('Pre Comp Data'!H13,CargoIntake[],2,FALSE)</f>
        <v>10</v>
      </c>
      <c r="R24">
        <v>0</v>
      </c>
      <c r="S24">
        <v>0</v>
      </c>
      <c r="T24">
        <f>'Pre Comp Data'!I13</f>
        <v>7</v>
      </c>
      <c r="U24">
        <f>'Pre Comp Data'!J13</f>
        <v>0</v>
      </c>
      <c r="V24">
        <f>VLOOKUP('Pre Comp Data'!K13,Experience[],2,FALSE)</f>
        <v>0</v>
      </c>
      <c r="W24" s="7">
        <f>IF('Pre Comp Data'!L13 &gt;=10,10,'Pre Comp Data'!L13)</f>
        <v>0</v>
      </c>
      <c r="X24">
        <f t="shared" si="0"/>
        <v>15</v>
      </c>
      <c r="Y24">
        <f t="shared" si="1"/>
        <v>7.5</v>
      </c>
      <c r="Z24">
        <f t="shared" si="2"/>
        <v>0</v>
      </c>
      <c r="AA24">
        <f t="shared" si="3"/>
        <v>50</v>
      </c>
      <c r="AB24">
        <f t="shared" si="4"/>
        <v>100</v>
      </c>
      <c r="AC24">
        <f t="shared" si="5"/>
        <v>0</v>
      </c>
      <c r="AD24">
        <f t="shared" si="6"/>
        <v>22.5</v>
      </c>
      <c r="AE24">
        <f t="shared" si="7"/>
        <v>0</v>
      </c>
      <c r="AF24">
        <f t="shared" si="8"/>
        <v>0</v>
      </c>
      <c r="AG24">
        <f t="shared" si="9"/>
        <v>35</v>
      </c>
      <c r="AH24">
        <f t="shared" si="10"/>
        <v>0</v>
      </c>
      <c r="AI24">
        <f t="shared" si="11"/>
        <v>0</v>
      </c>
      <c r="AJ24">
        <f t="shared" si="12"/>
        <v>15</v>
      </c>
      <c r="AK24">
        <f t="shared" si="13"/>
        <v>16.5</v>
      </c>
      <c r="AL24">
        <f t="shared" si="14"/>
        <v>0.33333333333333331</v>
      </c>
      <c r="AM24">
        <f t="shared" si="15"/>
        <v>40</v>
      </c>
      <c r="AN24">
        <f t="shared" si="16"/>
        <v>0</v>
      </c>
      <c r="AO24">
        <f t="shared" si="17"/>
        <v>0</v>
      </c>
      <c r="AP24">
        <f t="shared" si="18"/>
        <v>21</v>
      </c>
      <c r="AQ24">
        <f t="shared" si="19"/>
        <v>0</v>
      </c>
      <c r="AR24">
        <f t="shared" si="20"/>
        <v>0</v>
      </c>
      <c r="AS24" s="7">
        <f t="shared" si="21"/>
        <v>0</v>
      </c>
      <c r="AT24">
        <f t="shared" si="22"/>
        <v>16.428571428571427</v>
      </c>
      <c r="AU24">
        <f t="shared" si="23"/>
        <v>3.0961538461538458</v>
      </c>
      <c r="AV24">
        <f t="shared" si="24"/>
        <v>5.1309523809523805</v>
      </c>
      <c r="AW24">
        <f t="shared" si="25"/>
        <v>15.399999999999999</v>
      </c>
      <c r="AX24" s="13">
        <f t="shared" si="26"/>
        <v>0.56035631035631028</v>
      </c>
      <c r="AY24" s="10">
        <f t="shared" si="27"/>
        <v>0.35</v>
      </c>
    </row>
    <row r="25" spans="1:51" x14ac:dyDescent="0.3">
      <c r="A25" s="16">
        <f>'Pre Comp Data'!A26</f>
        <v>4131</v>
      </c>
      <c r="B25">
        <f>PRODUCT('Pre Comp Data'!B26, 5)</f>
        <v>5</v>
      </c>
      <c r="C25">
        <f>VLOOKUP('Pre Comp Data'!C26,ClimbLevel[],2,FALSE)</f>
        <v>2.5</v>
      </c>
      <c r="D25">
        <f>VLOOKUP('Pre Comp Data'!D26,BuddyClimb[],2,FALSE)</f>
        <v>0</v>
      </c>
      <c r="E25">
        <f>IFERROR(VLOOKUP(GETPIVOTDATA("Min of Climb Time",'Team Data'!$A$2,"Team #",A25),ClimbTime[],2,TRUE), 0)</f>
        <v>10</v>
      </c>
      <c r="F25">
        <f>GETPIVOTDATA("Sum of Climb Success/ Fail",'Team Data'!$A$2,"Team #",A25)/GETPIVOTDATA("Sum of Attempted Climb",'Team Data'!$A$2,"Team #",A25)*10</f>
        <v>8.5714285714285712</v>
      </c>
      <c r="G25">
        <v>0</v>
      </c>
      <c r="H25">
        <f>VLOOKUP('Pre Comp Data'!E26,HatchLocations[],2,FALSE)</f>
        <v>5</v>
      </c>
      <c r="I25">
        <f>IFERROR(GETPIVOTDATA("Average of Hatches (Cargo Ship)",'Team Data'!$A$2,"Team #",A25)/8*10, 0)</f>
        <v>2.3611111111111112</v>
      </c>
      <c r="J25">
        <f>IFERROR(GETPIVOTDATA("Average of Hatches (Rocket)",'Team Data'!$A$2,"Team #",A25)/12*10, 0)</f>
        <v>0.64814814814814814</v>
      </c>
      <c r="K25">
        <f>VLOOKUP('Pre Comp Data'!F26,HatchIntake[],2,FALSE)</f>
        <v>5</v>
      </c>
      <c r="L25">
        <v>0</v>
      </c>
      <c r="M25">
        <v>0</v>
      </c>
      <c r="N25">
        <f>VLOOKUP('Pre Comp Data'!G26,CargoLocations[],2,FALSE)</f>
        <v>5</v>
      </c>
      <c r="O25">
        <f>IFERROR(GETPIVOTDATA("Average of Cargo (Cargo Ship)",'Team Data'!$A$2,"Team #",'Evaluation - 1st Seed'!A28)/8*10, 0)</f>
        <v>0.1388888888888889</v>
      </c>
      <c r="P25">
        <f>IFERROR(GETPIVOTDATA("Average of Cargo (Rocket)",'Team Data'!$A$2,"Team #",'Evaluation - 1st Seed'!A28)/12*10, 0)</f>
        <v>0</v>
      </c>
      <c r="Q25">
        <f>VLOOKUP('Pre Comp Data'!H26,CargoIntake[],2,FALSE)</f>
        <v>10</v>
      </c>
      <c r="R25">
        <v>0</v>
      </c>
      <c r="S25">
        <v>0</v>
      </c>
      <c r="T25">
        <f>'Pre Comp Data'!I26</f>
        <v>1</v>
      </c>
      <c r="U25">
        <f>'Pre Comp Data'!J26</f>
        <v>4</v>
      </c>
      <c r="V25">
        <f>VLOOKUP('Pre Comp Data'!K26,Experience[],2,FALSE)</f>
        <v>6.666666666666667</v>
      </c>
      <c r="W25" s="7">
        <f>IF('Pre Comp Data'!L26 &gt;=10,10,'Pre Comp Data'!L26)</f>
        <v>0</v>
      </c>
      <c r="X25">
        <f t="shared" si="0"/>
        <v>15</v>
      </c>
      <c r="Y25">
        <f t="shared" si="1"/>
        <v>7.5</v>
      </c>
      <c r="Z25">
        <f t="shared" si="2"/>
        <v>0</v>
      </c>
      <c r="AA25">
        <f t="shared" si="3"/>
        <v>50</v>
      </c>
      <c r="AB25">
        <f t="shared" si="4"/>
        <v>85.714285714285708</v>
      </c>
      <c r="AC25">
        <f t="shared" si="5"/>
        <v>0</v>
      </c>
      <c r="AD25">
        <f t="shared" si="6"/>
        <v>15</v>
      </c>
      <c r="AE25">
        <f t="shared" si="7"/>
        <v>18.888888888888889</v>
      </c>
      <c r="AF25">
        <f t="shared" si="8"/>
        <v>4.8611111111111107</v>
      </c>
      <c r="AG25">
        <f t="shared" si="9"/>
        <v>35</v>
      </c>
      <c r="AH25">
        <f t="shared" si="10"/>
        <v>0</v>
      </c>
      <c r="AI25">
        <f t="shared" si="11"/>
        <v>0</v>
      </c>
      <c r="AJ25">
        <f t="shared" si="12"/>
        <v>10</v>
      </c>
      <c r="AK25">
        <f t="shared" si="13"/>
        <v>0.55555555555555558</v>
      </c>
      <c r="AL25">
        <f t="shared" si="14"/>
        <v>0</v>
      </c>
      <c r="AM25">
        <f t="shared" si="15"/>
        <v>40</v>
      </c>
      <c r="AN25">
        <f t="shared" si="16"/>
        <v>0</v>
      </c>
      <c r="AO25">
        <f t="shared" si="17"/>
        <v>0</v>
      </c>
      <c r="AP25">
        <f t="shared" si="18"/>
        <v>3</v>
      </c>
      <c r="AQ25">
        <f t="shared" si="19"/>
        <v>12</v>
      </c>
      <c r="AR25">
        <f t="shared" si="20"/>
        <v>0</v>
      </c>
      <c r="AS25" s="7">
        <f t="shared" si="21"/>
        <v>0</v>
      </c>
      <c r="AT25">
        <f t="shared" si="22"/>
        <v>15.068027210884354</v>
      </c>
      <c r="AU25">
        <f t="shared" si="23"/>
        <v>3.9711538461538458</v>
      </c>
      <c r="AV25">
        <f t="shared" si="24"/>
        <v>3.6111111111111112</v>
      </c>
      <c r="AW25">
        <f t="shared" si="25"/>
        <v>11</v>
      </c>
      <c r="AX25" s="13">
        <f t="shared" si="26"/>
        <v>0.51477936745793884</v>
      </c>
      <c r="AY25" s="10">
        <f t="shared" si="27"/>
        <v>0.25</v>
      </c>
    </row>
    <row r="26" spans="1:51" x14ac:dyDescent="0.3">
      <c r="A26" s="16">
        <f>'Pre Comp Data'!A2</f>
        <v>488</v>
      </c>
      <c r="B26">
        <f>PRODUCT('Pre Comp Data'!B2, 5)</f>
        <v>5</v>
      </c>
      <c r="C26">
        <f>VLOOKUP('Pre Comp Data'!C2,ClimbLevel[],2,FALSE)</f>
        <v>2.5</v>
      </c>
      <c r="D26">
        <f>VLOOKUP('Pre Comp Data'!D2,BuddyClimb[],2,FALSE)</f>
        <v>0</v>
      </c>
      <c r="E26">
        <f>IFERROR(VLOOKUP(GETPIVOTDATA("Min of Climb Time",'Team Data'!$A$2,"Team #",A26),ClimbTime[],2,TRUE), 0)</f>
        <v>10</v>
      </c>
      <c r="F26">
        <f>GETPIVOTDATA("Sum of Climb Success/ Fail",'Team Data'!$A$2,"Team #",A26)/GETPIVOTDATA("Sum of Attempted Climb",'Team Data'!$A$2,"Team #",A26)*10</f>
        <v>10</v>
      </c>
      <c r="G26">
        <v>0</v>
      </c>
      <c r="H26">
        <f>VLOOKUP('Pre Comp Data'!E2,HatchLocations[],2,FALSE)</f>
        <v>10</v>
      </c>
      <c r="I26">
        <f>IFERROR(GETPIVOTDATA("Average of Hatches (Cargo Ship)",'Team Data'!$A$2,"Team #",A26)/8*10, 0)</f>
        <v>2.5</v>
      </c>
      <c r="J26">
        <f>IFERROR(GETPIVOTDATA("Average of Hatches (Rocket)",'Team Data'!$A$2,"Team #",A26)/12*10, 0)</f>
        <v>1.1111111111111112</v>
      </c>
      <c r="K26">
        <f>VLOOKUP('Pre Comp Data'!F2,HatchIntake[],2,FALSE)</f>
        <v>5</v>
      </c>
      <c r="L26">
        <v>0</v>
      </c>
      <c r="M26">
        <v>0</v>
      </c>
      <c r="N26">
        <f>VLOOKUP('Pre Comp Data'!G2,CargoLocations[],2,FALSE)</f>
        <v>0</v>
      </c>
      <c r="O26">
        <f>IFERROR(GETPIVOTDATA("Average of Cargo (Cargo Ship)",'Team Data'!$A$2,"Team #",'Evaluation - 1st Seed'!A4)/8*10, 0)</f>
        <v>0.1388888888888889</v>
      </c>
      <c r="P26">
        <f>IFERROR(GETPIVOTDATA("Average of Cargo (Rocket)",'Team Data'!$A$2,"Team #",'Evaluation - 1st Seed'!A4)/12*10, 0)</f>
        <v>9.2592592592592587E-2</v>
      </c>
      <c r="Q26">
        <f>VLOOKUP('Pre Comp Data'!H2,CargoIntake[],2,FALSE)</f>
        <v>0</v>
      </c>
      <c r="R26">
        <v>0</v>
      </c>
      <c r="S26">
        <v>0</v>
      </c>
      <c r="T26">
        <f>'Pre Comp Data'!I2</f>
        <v>0</v>
      </c>
      <c r="U26">
        <f>'Pre Comp Data'!J2</f>
        <v>6</v>
      </c>
      <c r="V26">
        <f>VLOOKUP('Pre Comp Data'!K2,Experience[],2,FALSE)</f>
        <v>0</v>
      </c>
      <c r="W26" s="7">
        <f>IF('Pre Comp Data'!L2 &gt;=10,10,'Pre Comp Data'!L2)</f>
        <v>9</v>
      </c>
      <c r="X26">
        <f t="shared" si="0"/>
        <v>15</v>
      </c>
      <c r="Y26">
        <f t="shared" si="1"/>
        <v>7.5</v>
      </c>
      <c r="Z26">
        <f t="shared" si="2"/>
        <v>0</v>
      </c>
      <c r="AA26">
        <f t="shared" si="3"/>
        <v>50</v>
      </c>
      <c r="AB26">
        <f t="shared" si="4"/>
        <v>100</v>
      </c>
      <c r="AC26">
        <f t="shared" si="5"/>
        <v>0</v>
      </c>
      <c r="AD26">
        <f t="shared" si="6"/>
        <v>30</v>
      </c>
      <c r="AE26">
        <f t="shared" si="7"/>
        <v>20</v>
      </c>
      <c r="AF26">
        <f t="shared" si="8"/>
        <v>8.3333333333333339</v>
      </c>
      <c r="AG26">
        <f t="shared" si="9"/>
        <v>35</v>
      </c>
      <c r="AH26">
        <f t="shared" si="10"/>
        <v>0</v>
      </c>
      <c r="AI26">
        <f t="shared" si="11"/>
        <v>0</v>
      </c>
      <c r="AJ26">
        <f t="shared" si="12"/>
        <v>0</v>
      </c>
      <c r="AK26">
        <f t="shared" si="13"/>
        <v>0.55555555555555558</v>
      </c>
      <c r="AL26">
        <f t="shared" si="14"/>
        <v>0.37037037037037035</v>
      </c>
      <c r="AM26">
        <f t="shared" si="15"/>
        <v>0</v>
      </c>
      <c r="AN26">
        <f t="shared" si="16"/>
        <v>0</v>
      </c>
      <c r="AO26">
        <f t="shared" si="17"/>
        <v>0</v>
      </c>
      <c r="AP26">
        <f t="shared" si="18"/>
        <v>0</v>
      </c>
      <c r="AQ26">
        <f t="shared" si="19"/>
        <v>18</v>
      </c>
      <c r="AR26">
        <f t="shared" si="20"/>
        <v>0</v>
      </c>
      <c r="AS26" s="7">
        <f t="shared" si="21"/>
        <v>0</v>
      </c>
      <c r="AT26">
        <f t="shared" si="22"/>
        <v>16.428571428571427</v>
      </c>
      <c r="AU26">
        <f t="shared" si="23"/>
        <v>5.0256410256410264</v>
      </c>
      <c r="AV26">
        <f t="shared" si="24"/>
        <v>6.6137566137566134E-2</v>
      </c>
      <c r="AW26">
        <f t="shared" si="25"/>
        <v>13.2</v>
      </c>
      <c r="AX26" s="13">
        <f t="shared" si="26"/>
        <v>0.48909886409886405</v>
      </c>
      <c r="AY26" s="10">
        <f t="shared" si="27"/>
        <v>0.3</v>
      </c>
    </row>
    <row r="27" spans="1:51" x14ac:dyDescent="0.3">
      <c r="A27" s="16">
        <f>'Pre Comp Data'!A32</f>
        <v>4918</v>
      </c>
      <c r="B27">
        <f>PRODUCT('Pre Comp Data'!B32, 5)</f>
        <v>5</v>
      </c>
      <c r="C27">
        <f>VLOOKUP('Pre Comp Data'!C32,ClimbLevel[],2,FALSE)</f>
        <v>10</v>
      </c>
      <c r="D27">
        <f>VLOOKUP('Pre Comp Data'!D32,BuddyClimb[],2,FALSE)</f>
        <v>0</v>
      </c>
      <c r="E27">
        <f>IFERROR(VLOOKUP(GETPIVOTDATA("Min of Climb Time",'Team Data'!$A$2,"Team #",A27),ClimbTime[],2,TRUE), 0)</f>
        <v>10</v>
      </c>
      <c r="F27">
        <f>GETPIVOTDATA("Sum of Climb Success/ Fail",'Team Data'!$A$2,"Team #",A27)/GETPIVOTDATA("Sum of Attempted Climb",'Team Data'!$A$2,"Team #",A27)*10</f>
        <v>10</v>
      </c>
      <c r="G27">
        <v>0</v>
      </c>
      <c r="H27">
        <f>VLOOKUP('Pre Comp Data'!E32,HatchLocations[],2,FALSE)</f>
        <v>5</v>
      </c>
      <c r="I27">
        <f>IFERROR(GETPIVOTDATA("Average of Hatches (Cargo Ship)",'Team Data'!$A$2,"Team #",A27)/8*10, 0)</f>
        <v>0.25</v>
      </c>
      <c r="J27">
        <f>IFERROR(GETPIVOTDATA("Average of Hatches (Rocket)",'Team Data'!$A$2,"Team #",A27)/12*10, 0)</f>
        <v>0.16666666666666666</v>
      </c>
      <c r="K27">
        <f>VLOOKUP('Pre Comp Data'!F32,HatchIntake[],2,FALSE)</f>
        <v>10</v>
      </c>
      <c r="L27">
        <v>0</v>
      </c>
      <c r="M27">
        <v>0</v>
      </c>
      <c r="N27">
        <f>VLOOKUP('Pre Comp Data'!G32,CargoLocations[],2,FALSE)</f>
        <v>0</v>
      </c>
      <c r="O27">
        <f>IFERROR(GETPIVOTDATA("Average of Cargo (Cargo Ship)",'Team Data'!$A$2,"Team #",'Evaluation - 1st Seed'!A34)/8*10, 0)</f>
        <v>3</v>
      </c>
      <c r="P27">
        <f>IFERROR(GETPIVOTDATA("Average of Cargo (Rocket)",'Team Data'!$A$2,"Team #",'Evaluation - 1st Seed'!A34)/12*10, 0)</f>
        <v>0.83333333333333326</v>
      </c>
      <c r="Q27">
        <f>VLOOKUP('Pre Comp Data'!H32,CargoIntake[],2,FALSE)</f>
        <v>0</v>
      </c>
      <c r="R27">
        <v>0</v>
      </c>
      <c r="S27">
        <v>0</v>
      </c>
      <c r="T27">
        <f>'Pre Comp Data'!I32</f>
        <v>0</v>
      </c>
      <c r="U27">
        <f>'Pre Comp Data'!J32</f>
        <v>4</v>
      </c>
      <c r="V27">
        <f>VLOOKUP('Pre Comp Data'!K32,Experience[],2,FALSE)</f>
        <v>6.666666666666667</v>
      </c>
      <c r="W27" s="7">
        <f>IF('Pre Comp Data'!L32 &gt;=10,10,'Pre Comp Data'!L32)</f>
        <v>0</v>
      </c>
      <c r="X27">
        <f t="shared" si="0"/>
        <v>15</v>
      </c>
      <c r="Y27">
        <f t="shared" si="1"/>
        <v>30</v>
      </c>
      <c r="Z27">
        <f t="shared" si="2"/>
        <v>0</v>
      </c>
      <c r="AA27">
        <f t="shared" si="3"/>
        <v>50</v>
      </c>
      <c r="AB27">
        <f t="shared" si="4"/>
        <v>100</v>
      </c>
      <c r="AC27">
        <f t="shared" si="5"/>
        <v>0</v>
      </c>
      <c r="AD27">
        <f t="shared" si="6"/>
        <v>15</v>
      </c>
      <c r="AE27">
        <f t="shared" si="7"/>
        <v>2</v>
      </c>
      <c r="AF27">
        <f t="shared" si="8"/>
        <v>1.25</v>
      </c>
      <c r="AG27">
        <f t="shared" si="9"/>
        <v>70</v>
      </c>
      <c r="AH27">
        <f t="shared" si="10"/>
        <v>0</v>
      </c>
      <c r="AI27">
        <f t="shared" si="11"/>
        <v>0</v>
      </c>
      <c r="AJ27">
        <f t="shared" si="12"/>
        <v>0</v>
      </c>
      <c r="AK27">
        <f t="shared" si="13"/>
        <v>12</v>
      </c>
      <c r="AL27">
        <f t="shared" si="14"/>
        <v>3.333333333333333</v>
      </c>
      <c r="AM27">
        <f t="shared" si="15"/>
        <v>0</v>
      </c>
      <c r="AN27">
        <f t="shared" si="16"/>
        <v>0</v>
      </c>
      <c r="AO27">
        <f t="shared" si="17"/>
        <v>0</v>
      </c>
      <c r="AP27">
        <f t="shared" si="18"/>
        <v>0</v>
      </c>
      <c r="AQ27">
        <f t="shared" si="19"/>
        <v>12</v>
      </c>
      <c r="AR27">
        <f t="shared" si="20"/>
        <v>0</v>
      </c>
      <c r="AS27" s="7">
        <f t="shared" si="21"/>
        <v>0</v>
      </c>
      <c r="AT27">
        <f t="shared" si="22"/>
        <v>18.571428571428573</v>
      </c>
      <c r="AU27">
        <f t="shared" si="23"/>
        <v>4.7519230769230774</v>
      </c>
      <c r="AV27">
        <f t="shared" si="24"/>
        <v>1.0952380952380951</v>
      </c>
      <c r="AW27">
        <f t="shared" si="25"/>
        <v>8.8000000000000007</v>
      </c>
      <c r="AX27" s="13">
        <f t="shared" si="26"/>
        <v>0.55496794871794874</v>
      </c>
      <c r="AY27" s="10">
        <f t="shared" si="27"/>
        <v>0.2</v>
      </c>
    </row>
    <row r="28" spans="1:51" x14ac:dyDescent="0.3">
      <c r="A28" s="16">
        <f>'Pre Comp Data'!A3</f>
        <v>568</v>
      </c>
      <c r="B28">
        <f>PRODUCT('Pre Comp Data'!B3, 5)</f>
        <v>10</v>
      </c>
      <c r="C28">
        <f>VLOOKUP('Pre Comp Data'!C3,ClimbLevel[],2,FALSE)</f>
        <v>2.5</v>
      </c>
      <c r="D28">
        <f>VLOOKUP('Pre Comp Data'!D3,BuddyClimb[],2,FALSE)</f>
        <v>0</v>
      </c>
      <c r="E28">
        <f>IFERROR(VLOOKUP(GETPIVOTDATA("Min of Climb Time",'Team Data'!$A$2,"Team #",A28),ClimbTime[],2,TRUE), 0)</f>
        <v>10</v>
      </c>
      <c r="F28">
        <f>GETPIVOTDATA("Sum of Climb Success/ Fail",'Team Data'!$A$2,"Team #",A28)/GETPIVOTDATA("Sum of Attempted Climb",'Team Data'!$A$2,"Team #",A28)*10</f>
        <v>10</v>
      </c>
      <c r="G28">
        <v>0</v>
      </c>
      <c r="H28">
        <f>VLOOKUP('Pre Comp Data'!E3,HatchLocations[],2,FALSE)</f>
        <v>10</v>
      </c>
      <c r="I28">
        <f>IFERROR(GETPIVOTDATA("Average of Hatches (Cargo Ship)",'Team Data'!$A$2,"Team #",A28)/8*10, 0)</f>
        <v>0.55555555555555558</v>
      </c>
      <c r="J28">
        <f>IFERROR(GETPIVOTDATA("Average of Hatches (Rocket)",'Team Data'!$A$2,"Team #",A28)/12*10, 0)</f>
        <v>9.2592592592592587E-2</v>
      </c>
      <c r="K28">
        <f>VLOOKUP('Pre Comp Data'!F3,HatchIntake[],2,FALSE)</f>
        <v>5</v>
      </c>
      <c r="L28">
        <v>0</v>
      </c>
      <c r="M28">
        <v>0</v>
      </c>
      <c r="N28">
        <f>VLOOKUP('Pre Comp Data'!G3,CargoLocations[],2,FALSE)</f>
        <v>2.5</v>
      </c>
      <c r="O28">
        <f>IFERROR(GETPIVOTDATA("Average of Cargo (Cargo Ship)",'Team Data'!$A$2,"Team #",'Evaluation - 1st Seed'!A5)/8*10, 0)</f>
        <v>1.75</v>
      </c>
      <c r="P28">
        <f>IFERROR(GETPIVOTDATA("Average of Cargo (Rocket)",'Team Data'!$A$2,"Team #",'Evaluation - 1st Seed'!A5)/12*10, 0)</f>
        <v>2.25</v>
      </c>
      <c r="Q28">
        <f>VLOOKUP('Pre Comp Data'!H3,CargoIntake[],2,FALSE)</f>
        <v>5</v>
      </c>
      <c r="R28">
        <v>0</v>
      </c>
      <c r="S28">
        <v>0</v>
      </c>
      <c r="T28">
        <f>'Pre Comp Data'!I3</f>
        <v>7</v>
      </c>
      <c r="U28">
        <f>'Pre Comp Data'!J3</f>
        <v>4</v>
      </c>
      <c r="V28">
        <f>VLOOKUP('Pre Comp Data'!K3,Experience[],2,FALSE)</f>
        <v>0</v>
      </c>
      <c r="W28" s="7">
        <f>IF('Pre Comp Data'!L3 &gt;=10,10,'Pre Comp Data'!L3)</f>
        <v>0</v>
      </c>
      <c r="X28">
        <f t="shared" si="0"/>
        <v>30</v>
      </c>
      <c r="Y28">
        <f t="shared" si="1"/>
        <v>7.5</v>
      </c>
      <c r="Z28">
        <f t="shared" si="2"/>
        <v>0</v>
      </c>
      <c r="AA28">
        <f t="shared" si="3"/>
        <v>50</v>
      </c>
      <c r="AB28">
        <f t="shared" si="4"/>
        <v>100</v>
      </c>
      <c r="AC28">
        <f t="shared" si="5"/>
        <v>0</v>
      </c>
      <c r="AD28">
        <f t="shared" si="6"/>
        <v>30</v>
      </c>
      <c r="AE28">
        <f t="shared" si="7"/>
        <v>4.4444444444444446</v>
      </c>
      <c r="AF28">
        <f t="shared" si="8"/>
        <v>0.69444444444444442</v>
      </c>
      <c r="AG28">
        <f t="shared" si="9"/>
        <v>35</v>
      </c>
      <c r="AH28">
        <f t="shared" si="10"/>
        <v>0</v>
      </c>
      <c r="AI28">
        <f t="shared" si="11"/>
        <v>0</v>
      </c>
      <c r="AJ28">
        <f t="shared" si="12"/>
        <v>5</v>
      </c>
      <c r="AK28">
        <f t="shared" si="13"/>
        <v>7</v>
      </c>
      <c r="AL28">
        <f t="shared" si="14"/>
        <v>9</v>
      </c>
      <c r="AM28">
        <f t="shared" si="15"/>
        <v>20</v>
      </c>
      <c r="AN28">
        <f t="shared" si="16"/>
        <v>0</v>
      </c>
      <c r="AO28">
        <f t="shared" si="17"/>
        <v>0</v>
      </c>
      <c r="AP28">
        <f t="shared" si="18"/>
        <v>21</v>
      </c>
      <c r="AQ28">
        <f t="shared" si="19"/>
        <v>12</v>
      </c>
      <c r="AR28">
        <f t="shared" si="20"/>
        <v>0</v>
      </c>
      <c r="AS28" s="7">
        <f t="shared" si="21"/>
        <v>0</v>
      </c>
      <c r="AT28">
        <f t="shared" si="22"/>
        <v>17.857142857142858</v>
      </c>
      <c r="AU28">
        <f t="shared" si="23"/>
        <v>3.7767094017094016</v>
      </c>
      <c r="AV28">
        <f t="shared" si="24"/>
        <v>2.9285714285714288</v>
      </c>
      <c r="AW28">
        <f t="shared" si="25"/>
        <v>24.200000000000003</v>
      </c>
      <c r="AX28" s="13">
        <f t="shared" si="26"/>
        <v>0.55823690198690201</v>
      </c>
      <c r="AY28" s="10">
        <f t="shared" si="27"/>
        <v>0.55000000000000004</v>
      </c>
    </row>
    <row r="29" spans="1:51" x14ac:dyDescent="0.3">
      <c r="A29" s="16">
        <f>'Pre Comp Data'!A16</f>
        <v>2929</v>
      </c>
      <c r="B29">
        <f>PRODUCT('Pre Comp Data'!B16, 5)</f>
        <v>10</v>
      </c>
      <c r="C29">
        <f>VLOOKUP('Pre Comp Data'!C16,ClimbLevel[],2,FALSE)</f>
        <v>2.5</v>
      </c>
      <c r="D29">
        <f>VLOOKUP('Pre Comp Data'!D16,BuddyClimb[],2,FALSE)</f>
        <v>10</v>
      </c>
      <c r="E29">
        <f>IFERROR(VLOOKUP(GETPIVOTDATA("Min of Climb Time",'Team Data'!$A$2,"Team #",A29),ClimbTime[],2,TRUE), 0)</f>
        <v>10</v>
      </c>
      <c r="F29">
        <f>GETPIVOTDATA("Sum of Climb Success/ Fail",'Team Data'!$A$2,"Team #",A29)/GETPIVOTDATA("Sum of Attempted Climb",'Team Data'!$A$2,"Team #",A29)*10</f>
        <v>10</v>
      </c>
      <c r="G29">
        <v>0</v>
      </c>
      <c r="H29">
        <f>VLOOKUP('Pre Comp Data'!E16,HatchLocations[],2,FALSE)</f>
        <v>5</v>
      </c>
      <c r="I29">
        <f>IFERROR(GETPIVOTDATA("Average of Hatches (Cargo Ship)",'Team Data'!$A$2,"Team #",A29)/8*10, 0)</f>
        <v>0</v>
      </c>
      <c r="J29">
        <f>IFERROR(GETPIVOTDATA("Average of Hatches (Rocket)",'Team Data'!$A$2,"Team #",A29)/12*10, 0)</f>
        <v>0</v>
      </c>
      <c r="K29">
        <f>VLOOKUP('Pre Comp Data'!F16,HatchIntake[],2,FALSE)</f>
        <v>5</v>
      </c>
      <c r="L29">
        <v>0</v>
      </c>
      <c r="M29">
        <v>0</v>
      </c>
      <c r="N29">
        <f>VLOOKUP('Pre Comp Data'!G16,CargoLocations[],2,FALSE)</f>
        <v>5</v>
      </c>
      <c r="O29">
        <f>IFERROR(GETPIVOTDATA("Average of Cargo (Cargo Ship)",'Team Data'!$A$2,"Team #",'Evaluation - 1st Seed'!A18)/8*10, 0)</f>
        <v>0</v>
      </c>
      <c r="P29">
        <f>IFERROR(GETPIVOTDATA("Average of Cargo (Rocket)",'Team Data'!$A$2,"Team #",'Evaluation - 1st Seed'!A18)/12*10, 0)</f>
        <v>6.9444444444444448E-2</v>
      </c>
      <c r="Q29">
        <f>VLOOKUP('Pre Comp Data'!H16,CargoIntake[],2,FALSE)</f>
        <v>5</v>
      </c>
      <c r="R29">
        <v>0</v>
      </c>
      <c r="S29">
        <v>0</v>
      </c>
      <c r="T29">
        <f>'Pre Comp Data'!I16</f>
        <v>0</v>
      </c>
      <c r="U29">
        <f>'Pre Comp Data'!J16</f>
        <v>4</v>
      </c>
      <c r="V29">
        <f>VLOOKUP('Pre Comp Data'!K16,Experience[],2,FALSE)</f>
        <v>0</v>
      </c>
      <c r="W29" s="7">
        <f>IF('Pre Comp Data'!L16 &gt;=10,10,'Pre Comp Data'!L16)</f>
        <v>0</v>
      </c>
      <c r="X29">
        <f t="shared" si="0"/>
        <v>30</v>
      </c>
      <c r="Y29">
        <f t="shared" si="1"/>
        <v>7.5</v>
      </c>
      <c r="Z29">
        <f t="shared" si="2"/>
        <v>0</v>
      </c>
      <c r="AA29">
        <f t="shared" si="3"/>
        <v>50</v>
      </c>
      <c r="AB29">
        <f t="shared" si="4"/>
        <v>100</v>
      </c>
      <c r="AC29">
        <f t="shared" si="5"/>
        <v>0</v>
      </c>
      <c r="AD29">
        <f t="shared" si="6"/>
        <v>15</v>
      </c>
      <c r="AE29">
        <f t="shared" si="7"/>
        <v>0</v>
      </c>
      <c r="AF29">
        <f t="shared" si="8"/>
        <v>0</v>
      </c>
      <c r="AG29">
        <f t="shared" si="9"/>
        <v>35</v>
      </c>
      <c r="AH29">
        <f t="shared" si="10"/>
        <v>0</v>
      </c>
      <c r="AI29">
        <f t="shared" si="11"/>
        <v>0</v>
      </c>
      <c r="AJ29">
        <f t="shared" si="12"/>
        <v>10</v>
      </c>
      <c r="AK29">
        <f t="shared" si="13"/>
        <v>0</v>
      </c>
      <c r="AL29">
        <f t="shared" si="14"/>
        <v>0.27777777777777779</v>
      </c>
      <c r="AM29">
        <f t="shared" si="15"/>
        <v>20</v>
      </c>
      <c r="AN29">
        <f t="shared" si="16"/>
        <v>0</v>
      </c>
      <c r="AO29">
        <f t="shared" si="17"/>
        <v>0</v>
      </c>
      <c r="AP29">
        <f t="shared" si="18"/>
        <v>0</v>
      </c>
      <c r="AQ29">
        <f t="shared" si="19"/>
        <v>12</v>
      </c>
      <c r="AR29">
        <f t="shared" si="20"/>
        <v>0</v>
      </c>
      <c r="AS29" s="7">
        <f t="shared" si="21"/>
        <v>0</v>
      </c>
      <c r="AT29">
        <f t="shared" si="22"/>
        <v>17.857142857142858</v>
      </c>
      <c r="AU29">
        <f t="shared" si="23"/>
        <v>2.6923076923076925</v>
      </c>
      <c r="AV29">
        <f t="shared" si="24"/>
        <v>2.162698412698413</v>
      </c>
      <c r="AW29">
        <f t="shared" si="25"/>
        <v>8.8000000000000007</v>
      </c>
      <c r="AX29" s="13">
        <f t="shared" si="26"/>
        <v>0.51618520368520382</v>
      </c>
      <c r="AY29" s="10">
        <f t="shared" si="27"/>
        <v>0.2</v>
      </c>
    </row>
    <row r="30" spans="1:51" x14ac:dyDescent="0.3">
      <c r="A30" s="16">
        <f>'Pre Comp Data'!A37</f>
        <v>6350</v>
      </c>
      <c r="B30">
        <f>PRODUCT('Pre Comp Data'!B37, 5)</f>
        <v>10</v>
      </c>
      <c r="C30">
        <f>VLOOKUP('Pre Comp Data'!C37,ClimbLevel[],2,FALSE)</f>
        <v>2.5</v>
      </c>
      <c r="D30">
        <f>VLOOKUP('Pre Comp Data'!D37,BuddyClimb[],2,FALSE)</f>
        <v>0</v>
      </c>
      <c r="E30">
        <f>IFERROR(VLOOKUP(GETPIVOTDATA("Min of Climb Time",'Team Data'!$A$2,"Team #",A30),ClimbTime[],2,TRUE), 0)</f>
        <v>10</v>
      </c>
      <c r="F30">
        <f>GETPIVOTDATA("Sum of Climb Success/ Fail",'Team Data'!$A$2,"Team #",A30)/GETPIVOTDATA("Sum of Attempted Climb",'Team Data'!$A$2,"Team #",A30)*10</f>
        <v>10</v>
      </c>
      <c r="G30">
        <v>0</v>
      </c>
      <c r="H30">
        <f>VLOOKUP('Pre Comp Data'!E37,HatchLocations[],2,FALSE)</f>
        <v>5</v>
      </c>
      <c r="I30">
        <f>IFERROR(GETPIVOTDATA("Average of Hatches (Cargo Ship)",'Team Data'!$A$2,"Team #",A30)/8*10, 0)</f>
        <v>0.69444444444444442</v>
      </c>
      <c r="J30">
        <f>IFERROR(GETPIVOTDATA("Average of Hatches (Rocket)",'Team Data'!$A$2,"Team #",A30)/12*10, 0)</f>
        <v>0.7407407407407407</v>
      </c>
      <c r="K30">
        <f>VLOOKUP('Pre Comp Data'!F37,HatchIntake[],2,FALSE)</f>
        <v>5</v>
      </c>
      <c r="L30">
        <v>0</v>
      </c>
      <c r="M30">
        <v>0</v>
      </c>
      <c r="N30">
        <f>VLOOKUP('Pre Comp Data'!G37,CargoLocations[],2,FALSE)</f>
        <v>5</v>
      </c>
      <c r="O30">
        <f>IFERROR(GETPIVOTDATA("Average of Cargo (Cargo Ship)",'Team Data'!$A$2,"Team #",'Evaluation - 1st Seed'!A39)/8*10, 0)</f>
        <v>0</v>
      </c>
      <c r="P30">
        <f>IFERROR(GETPIVOTDATA("Average of Cargo (Rocket)",'Team Data'!$A$2,"Team #",'Evaluation - 1st Seed'!A39)/12*10, 0)</f>
        <v>0</v>
      </c>
      <c r="Q30">
        <f>VLOOKUP('Pre Comp Data'!H37,CargoIntake[],2,FALSE)</f>
        <v>5</v>
      </c>
      <c r="R30">
        <v>0</v>
      </c>
      <c r="S30">
        <v>0</v>
      </c>
      <c r="T30">
        <f>'Pre Comp Data'!I37</f>
        <v>0</v>
      </c>
      <c r="U30">
        <f>'Pre Comp Data'!J37</f>
        <v>4</v>
      </c>
      <c r="V30">
        <f>VLOOKUP('Pre Comp Data'!K37,Experience[],2,FALSE)</f>
        <v>3.3333333333333335</v>
      </c>
      <c r="W30" s="7">
        <f>IF('Pre Comp Data'!L37 &gt;=10,10,'Pre Comp Data'!L37)</f>
        <v>0</v>
      </c>
      <c r="X30">
        <f t="shared" si="0"/>
        <v>30</v>
      </c>
      <c r="Y30">
        <f t="shared" si="1"/>
        <v>7.5</v>
      </c>
      <c r="Z30">
        <f t="shared" si="2"/>
        <v>0</v>
      </c>
      <c r="AA30">
        <f t="shared" si="3"/>
        <v>50</v>
      </c>
      <c r="AB30">
        <f t="shared" si="4"/>
        <v>100</v>
      </c>
      <c r="AC30">
        <f t="shared" si="5"/>
        <v>0</v>
      </c>
      <c r="AD30">
        <f t="shared" si="6"/>
        <v>15</v>
      </c>
      <c r="AE30">
        <f t="shared" si="7"/>
        <v>5.5555555555555554</v>
      </c>
      <c r="AF30">
        <f t="shared" si="8"/>
        <v>5.5555555555555554</v>
      </c>
      <c r="AG30">
        <f t="shared" si="9"/>
        <v>35</v>
      </c>
      <c r="AH30">
        <f t="shared" si="10"/>
        <v>0</v>
      </c>
      <c r="AI30">
        <f t="shared" si="11"/>
        <v>0</v>
      </c>
      <c r="AJ30">
        <f t="shared" si="12"/>
        <v>10</v>
      </c>
      <c r="AK30">
        <f t="shared" si="13"/>
        <v>0</v>
      </c>
      <c r="AL30">
        <f t="shared" si="14"/>
        <v>0</v>
      </c>
      <c r="AM30">
        <f t="shared" si="15"/>
        <v>20</v>
      </c>
      <c r="AN30">
        <f t="shared" si="16"/>
        <v>0</v>
      </c>
      <c r="AO30">
        <f t="shared" si="17"/>
        <v>0</v>
      </c>
      <c r="AP30">
        <f t="shared" si="18"/>
        <v>0</v>
      </c>
      <c r="AQ30">
        <f t="shared" si="19"/>
        <v>12</v>
      </c>
      <c r="AR30">
        <f t="shared" si="20"/>
        <v>0</v>
      </c>
      <c r="AS30" s="7">
        <f t="shared" si="21"/>
        <v>0</v>
      </c>
      <c r="AT30">
        <f t="shared" si="22"/>
        <v>17.857142857142858</v>
      </c>
      <c r="AU30">
        <f t="shared" si="23"/>
        <v>3.2905982905982909</v>
      </c>
      <c r="AV30">
        <f t="shared" si="24"/>
        <v>2.1428571428571428</v>
      </c>
      <c r="AW30">
        <f t="shared" si="25"/>
        <v>8.8000000000000007</v>
      </c>
      <c r="AX30" s="13">
        <f t="shared" si="26"/>
        <v>0.52933177933177933</v>
      </c>
      <c r="AY30" s="10">
        <f t="shared" si="27"/>
        <v>0.2</v>
      </c>
    </row>
    <row r="31" spans="1:51" x14ac:dyDescent="0.3">
      <c r="A31" s="16">
        <f>'Pre Comp Data'!A33</f>
        <v>5450</v>
      </c>
      <c r="B31">
        <f>PRODUCT('Pre Comp Data'!B33, 5)</f>
        <v>5</v>
      </c>
      <c r="C31">
        <f>VLOOKUP('Pre Comp Data'!C33,ClimbLevel[],2,FALSE)</f>
        <v>2.5</v>
      </c>
      <c r="D31">
        <f>VLOOKUP('Pre Comp Data'!D33,BuddyClimb[],2,FALSE)</f>
        <v>0</v>
      </c>
      <c r="E31">
        <f>IFERROR(VLOOKUP(GETPIVOTDATA("Min of Climb Time",'Team Data'!$A$2,"Team #",A31),ClimbTime[],2,TRUE), 0)</f>
        <v>10</v>
      </c>
      <c r="F31">
        <f>GETPIVOTDATA("Sum of Climb Success/ Fail",'Team Data'!$A$2,"Team #",A31)/GETPIVOTDATA("Sum of Attempted Climb",'Team Data'!$A$2,"Team #",A31)*10</f>
        <v>10</v>
      </c>
      <c r="G31">
        <v>0</v>
      </c>
      <c r="H31">
        <f>VLOOKUP('Pre Comp Data'!E33,HatchLocations[],2,FALSE)</f>
        <v>10</v>
      </c>
      <c r="I31">
        <f>IFERROR(GETPIVOTDATA("Average of Hatches (Cargo Ship)",'Team Data'!$A$2,"Team #",A31)/8*10, 0)</f>
        <v>0.1388888888888889</v>
      </c>
      <c r="J31">
        <f>IFERROR(GETPIVOTDATA("Average of Hatches (Rocket)",'Team Data'!$A$2,"Team #",A31)/12*10, 0)</f>
        <v>0.64814814814814814</v>
      </c>
      <c r="K31">
        <f>VLOOKUP('Pre Comp Data'!F33,HatchIntake[],2,FALSE)</f>
        <v>5</v>
      </c>
      <c r="L31">
        <v>0</v>
      </c>
      <c r="M31">
        <v>0</v>
      </c>
      <c r="N31">
        <f>VLOOKUP('Pre Comp Data'!G33,CargoLocations[],2,FALSE)</f>
        <v>10</v>
      </c>
      <c r="O31">
        <f>IFERROR(GETPIVOTDATA("Average of Cargo (Cargo Ship)",'Team Data'!$A$2,"Team #",'Evaluation - 1st Seed'!A35)/8*10, 0)</f>
        <v>1.5</v>
      </c>
      <c r="P31">
        <f>IFERROR(GETPIVOTDATA("Average of Cargo (Rocket)",'Team Data'!$A$2,"Team #",'Evaluation - 1st Seed'!A35)/12*10, 0)</f>
        <v>0.16666666666666666</v>
      </c>
      <c r="Q31">
        <f>VLOOKUP('Pre Comp Data'!H33,CargoIntake[],2,FALSE)</f>
        <v>5</v>
      </c>
      <c r="R31">
        <v>0</v>
      </c>
      <c r="S31">
        <v>0</v>
      </c>
      <c r="T31">
        <f>'Pre Comp Data'!I33</f>
        <v>7</v>
      </c>
      <c r="U31">
        <f>'Pre Comp Data'!J33</f>
        <v>4</v>
      </c>
      <c r="V31">
        <f>VLOOKUP('Pre Comp Data'!K33,Experience[],2,FALSE)</f>
        <v>6.666666666666667</v>
      </c>
      <c r="W31" s="7">
        <f>IF('Pre Comp Data'!L33 &gt;=10,10,'Pre Comp Data'!L33)</f>
        <v>0</v>
      </c>
      <c r="X31">
        <f t="shared" si="0"/>
        <v>15</v>
      </c>
      <c r="Y31">
        <f t="shared" si="1"/>
        <v>7.5</v>
      </c>
      <c r="Z31">
        <f t="shared" si="2"/>
        <v>0</v>
      </c>
      <c r="AA31">
        <f t="shared" si="3"/>
        <v>50</v>
      </c>
      <c r="AB31">
        <f t="shared" si="4"/>
        <v>100</v>
      </c>
      <c r="AC31">
        <f t="shared" si="5"/>
        <v>0</v>
      </c>
      <c r="AD31">
        <f t="shared" si="6"/>
        <v>30</v>
      </c>
      <c r="AE31">
        <f t="shared" si="7"/>
        <v>1.1111111111111112</v>
      </c>
      <c r="AF31">
        <f t="shared" si="8"/>
        <v>4.8611111111111107</v>
      </c>
      <c r="AG31">
        <f t="shared" si="9"/>
        <v>35</v>
      </c>
      <c r="AH31">
        <f t="shared" si="10"/>
        <v>0</v>
      </c>
      <c r="AI31">
        <f t="shared" si="11"/>
        <v>0</v>
      </c>
      <c r="AJ31">
        <f t="shared" si="12"/>
        <v>20</v>
      </c>
      <c r="AK31">
        <f t="shared" si="13"/>
        <v>6</v>
      </c>
      <c r="AL31">
        <f t="shared" si="14"/>
        <v>0.66666666666666663</v>
      </c>
      <c r="AM31">
        <f t="shared" si="15"/>
        <v>20</v>
      </c>
      <c r="AN31">
        <f t="shared" si="16"/>
        <v>0</v>
      </c>
      <c r="AO31">
        <f t="shared" si="17"/>
        <v>0</v>
      </c>
      <c r="AP31">
        <f t="shared" si="18"/>
        <v>21</v>
      </c>
      <c r="AQ31">
        <f t="shared" si="19"/>
        <v>12</v>
      </c>
      <c r="AR31">
        <f t="shared" si="20"/>
        <v>0</v>
      </c>
      <c r="AS31" s="7">
        <f t="shared" si="21"/>
        <v>0</v>
      </c>
      <c r="AT31">
        <f t="shared" si="22"/>
        <v>16.428571428571427</v>
      </c>
      <c r="AU31">
        <f t="shared" si="23"/>
        <v>3.8215811965811968</v>
      </c>
      <c r="AV31">
        <f t="shared" si="24"/>
        <v>3.3333333333333339</v>
      </c>
      <c r="AW31">
        <f t="shared" si="25"/>
        <v>24.200000000000003</v>
      </c>
      <c r="AX31" s="13">
        <f t="shared" si="26"/>
        <v>0.53598831723831719</v>
      </c>
      <c r="AY31" s="28">
        <f t="shared" si="27"/>
        <v>0.55000000000000004</v>
      </c>
    </row>
    <row r="32" spans="1:51" x14ac:dyDescent="0.3">
      <c r="A32" s="16">
        <f>'Pre Comp Data'!A5</f>
        <v>1258</v>
      </c>
      <c r="B32">
        <f>PRODUCT('Pre Comp Data'!B5, 5)</f>
        <v>5</v>
      </c>
      <c r="C32">
        <f>VLOOKUP('Pre Comp Data'!C5,ClimbLevel[],2,FALSE)</f>
        <v>2.5</v>
      </c>
      <c r="D32">
        <f>VLOOKUP('Pre Comp Data'!D5,BuddyClimb[],2,FALSE)</f>
        <v>0</v>
      </c>
      <c r="E32">
        <f>IFERROR(VLOOKUP(GETPIVOTDATA("Min of Climb Time",'Team Data'!$A$2,"Team #",A32),ClimbTime[],2,TRUE), 0)</f>
        <v>10</v>
      </c>
      <c r="F32">
        <f>GETPIVOTDATA("Sum of Climb Success/ Fail",'Team Data'!$A$2,"Team #",A32)/GETPIVOTDATA("Sum of Attempted Climb",'Team Data'!$A$2,"Team #",A32)*10</f>
        <v>10</v>
      </c>
      <c r="G32">
        <v>0</v>
      </c>
      <c r="H32">
        <f>VLOOKUP('Pre Comp Data'!E5,HatchLocations[],2,FALSE)</f>
        <v>10</v>
      </c>
      <c r="I32">
        <f>IFERROR(GETPIVOTDATA("Average of Hatches (Cargo Ship)",'Team Data'!$A$2,"Team #",A32)/8*10, 0)</f>
        <v>1.875</v>
      </c>
      <c r="J32">
        <f>IFERROR(GETPIVOTDATA("Average of Hatches (Rocket)",'Team Data'!$A$2,"Team #",A32)/12*10, 0)</f>
        <v>0.91666666666666674</v>
      </c>
      <c r="K32">
        <f>VLOOKUP('Pre Comp Data'!F5,HatchIntake[],2,FALSE)</f>
        <v>5</v>
      </c>
      <c r="L32">
        <v>0</v>
      </c>
      <c r="M32">
        <v>0</v>
      </c>
      <c r="N32">
        <f>VLOOKUP('Pre Comp Data'!G5,CargoLocations[],2,FALSE)</f>
        <v>0</v>
      </c>
      <c r="O32">
        <f>IFERROR(GETPIVOTDATA("Average of Cargo (Cargo Ship)",'Team Data'!$A$2,"Team #",'Evaluation - 1st Seed'!A7)/8*10, 0)</f>
        <v>1</v>
      </c>
      <c r="P32">
        <f>IFERROR(GETPIVOTDATA("Average of Cargo (Rocket)",'Team Data'!$A$2,"Team #",'Evaluation - 1st Seed'!A7)/12*10, 0)</f>
        <v>0</v>
      </c>
      <c r="Q32">
        <f>VLOOKUP('Pre Comp Data'!H5,CargoIntake[],2,FALSE)</f>
        <v>0</v>
      </c>
      <c r="R32">
        <v>0</v>
      </c>
      <c r="S32">
        <v>0</v>
      </c>
      <c r="T32">
        <f>'Pre Comp Data'!I5</f>
        <v>10</v>
      </c>
      <c r="U32">
        <f>'Pre Comp Data'!J5</f>
        <v>4</v>
      </c>
      <c r="V32">
        <f>VLOOKUP('Pre Comp Data'!K5,Experience[],2,FALSE)</f>
        <v>0</v>
      </c>
      <c r="W32" s="7">
        <f>IF('Pre Comp Data'!L5 &gt;=10,10,'Pre Comp Data'!L5)</f>
        <v>0</v>
      </c>
      <c r="X32">
        <f t="shared" si="0"/>
        <v>15</v>
      </c>
      <c r="Y32">
        <f t="shared" si="1"/>
        <v>7.5</v>
      </c>
      <c r="Z32">
        <f t="shared" si="2"/>
        <v>0</v>
      </c>
      <c r="AA32">
        <f t="shared" si="3"/>
        <v>50</v>
      </c>
      <c r="AB32">
        <f t="shared" si="4"/>
        <v>100</v>
      </c>
      <c r="AC32">
        <f t="shared" si="5"/>
        <v>0</v>
      </c>
      <c r="AD32">
        <f t="shared" si="6"/>
        <v>30</v>
      </c>
      <c r="AE32">
        <f t="shared" si="7"/>
        <v>15</v>
      </c>
      <c r="AF32">
        <f t="shared" si="8"/>
        <v>6.8750000000000009</v>
      </c>
      <c r="AG32">
        <f t="shared" si="9"/>
        <v>35</v>
      </c>
      <c r="AH32">
        <f t="shared" si="10"/>
        <v>0</v>
      </c>
      <c r="AI32">
        <f t="shared" si="11"/>
        <v>0</v>
      </c>
      <c r="AJ32">
        <f t="shared" si="12"/>
        <v>0</v>
      </c>
      <c r="AK32">
        <f t="shared" si="13"/>
        <v>4</v>
      </c>
      <c r="AL32">
        <f t="shared" si="14"/>
        <v>0</v>
      </c>
      <c r="AM32">
        <f t="shared" si="15"/>
        <v>0</v>
      </c>
      <c r="AN32">
        <f t="shared" si="16"/>
        <v>0</v>
      </c>
      <c r="AO32">
        <f t="shared" si="17"/>
        <v>0</v>
      </c>
      <c r="AP32">
        <f t="shared" si="18"/>
        <v>30</v>
      </c>
      <c r="AQ32">
        <f t="shared" si="19"/>
        <v>12</v>
      </c>
      <c r="AR32">
        <f t="shared" si="20"/>
        <v>0</v>
      </c>
      <c r="AS32" s="7">
        <f t="shared" si="21"/>
        <v>0</v>
      </c>
      <c r="AT32">
        <f t="shared" si="22"/>
        <v>16.428571428571427</v>
      </c>
      <c r="AU32">
        <f t="shared" si="23"/>
        <v>4.677884615384615</v>
      </c>
      <c r="AV32">
        <f t="shared" si="24"/>
        <v>0.2857142857142857</v>
      </c>
      <c r="AW32">
        <f t="shared" si="25"/>
        <v>30.799999999999997</v>
      </c>
      <c r="AX32" s="13">
        <f t="shared" si="26"/>
        <v>0.48618568931068928</v>
      </c>
      <c r="AY32" s="10">
        <f t="shared" si="27"/>
        <v>0.7</v>
      </c>
    </row>
    <row r="33" spans="1:51" x14ac:dyDescent="0.3">
      <c r="A33" s="16">
        <f>'Pre Comp Data'!A40</f>
        <v>7461</v>
      </c>
      <c r="B33">
        <f>PRODUCT('Pre Comp Data'!B40, 5)</f>
        <v>10</v>
      </c>
      <c r="C33">
        <f>VLOOKUP('Pre Comp Data'!C40,ClimbLevel[],2,FALSE)</f>
        <v>2.5</v>
      </c>
      <c r="D33">
        <f>VLOOKUP('Pre Comp Data'!D40,BuddyClimb[],2,FALSE)</f>
        <v>0</v>
      </c>
      <c r="E33">
        <f>IFERROR(VLOOKUP(GETPIVOTDATA("Min of Climb Time",'Team Data'!$A$2,"Team #",A33),ClimbTime[],2,TRUE), 0)</f>
        <v>10</v>
      </c>
      <c r="F33">
        <f>GETPIVOTDATA("Sum of Climb Success/ Fail",'Team Data'!$A$2,"Team #",A33)/GETPIVOTDATA("Sum of Attempted Climb",'Team Data'!$A$2,"Team #",A33)*10</f>
        <v>7.5</v>
      </c>
      <c r="G33">
        <v>0</v>
      </c>
      <c r="H33">
        <f>VLOOKUP('Pre Comp Data'!E40,HatchLocations[],2,FALSE)</f>
        <v>7.5</v>
      </c>
      <c r="I33">
        <f>IFERROR(GETPIVOTDATA("Average of Hatches (Cargo Ship)",'Team Data'!$A$2,"Team #",A33)/8*10, 0)</f>
        <v>0.25</v>
      </c>
      <c r="J33">
        <f>IFERROR(GETPIVOTDATA("Average of Hatches (Rocket)",'Team Data'!$A$2,"Team #",A33)/12*10, 0)</f>
        <v>0.16666666666666666</v>
      </c>
      <c r="K33">
        <f>VLOOKUP('Pre Comp Data'!F40,HatchIntake[],2,FALSE)</f>
        <v>5</v>
      </c>
      <c r="L33">
        <v>0</v>
      </c>
      <c r="M33">
        <v>0</v>
      </c>
      <c r="N33">
        <f>VLOOKUP('Pre Comp Data'!G40,CargoLocations[],2,FALSE)</f>
        <v>7.5</v>
      </c>
      <c r="O33">
        <f>IFERROR(GETPIVOTDATA("Average of Cargo (Cargo Ship)",'Team Data'!$A$2,"Team #",'Evaluation - 1st Seed'!A42)/8*10, 0)</f>
        <v>0</v>
      </c>
      <c r="P33">
        <f>IFERROR(GETPIVOTDATA("Average of Cargo (Rocket)",'Team Data'!$A$2,"Team #",'Evaluation - 1st Seed'!A42)/12*10, 0)</f>
        <v>0</v>
      </c>
      <c r="Q33">
        <f>VLOOKUP('Pre Comp Data'!H40,CargoIntake[],2,FALSE)</f>
        <v>10</v>
      </c>
      <c r="R33">
        <v>0</v>
      </c>
      <c r="S33">
        <v>0</v>
      </c>
      <c r="T33">
        <f>'Pre Comp Data'!I40</f>
        <v>7</v>
      </c>
      <c r="U33">
        <f>'Pre Comp Data'!J40</f>
        <v>0</v>
      </c>
      <c r="V33">
        <f>VLOOKUP('Pre Comp Data'!K40,Experience[],2,FALSE)</f>
        <v>0</v>
      </c>
      <c r="W33" s="7">
        <f>IF('Pre Comp Data'!L40 &gt;=10,10,'Pre Comp Data'!L40)</f>
        <v>0</v>
      </c>
      <c r="X33">
        <f t="shared" si="0"/>
        <v>30</v>
      </c>
      <c r="Y33">
        <f t="shared" si="1"/>
        <v>7.5</v>
      </c>
      <c r="Z33">
        <f t="shared" si="2"/>
        <v>0</v>
      </c>
      <c r="AA33">
        <f t="shared" si="3"/>
        <v>50</v>
      </c>
      <c r="AB33">
        <f t="shared" si="4"/>
        <v>75</v>
      </c>
      <c r="AC33">
        <f t="shared" si="5"/>
        <v>0</v>
      </c>
      <c r="AD33">
        <f t="shared" si="6"/>
        <v>22.5</v>
      </c>
      <c r="AE33">
        <f t="shared" si="7"/>
        <v>2</v>
      </c>
      <c r="AF33">
        <f t="shared" si="8"/>
        <v>1.25</v>
      </c>
      <c r="AG33">
        <f t="shared" si="9"/>
        <v>35</v>
      </c>
      <c r="AH33">
        <f t="shared" si="10"/>
        <v>0</v>
      </c>
      <c r="AI33">
        <f t="shared" si="11"/>
        <v>0</v>
      </c>
      <c r="AJ33">
        <f t="shared" si="12"/>
        <v>15</v>
      </c>
      <c r="AK33">
        <f t="shared" si="13"/>
        <v>0</v>
      </c>
      <c r="AL33">
        <f t="shared" si="14"/>
        <v>0</v>
      </c>
      <c r="AM33">
        <f t="shared" si="15"/>
        <v>40</v>
      </c>
      <c r="AN33">
        <f t="shared" si="16"/>
        <v>0</v>
      </c>
      <c r="AO33">
        <f t="shared" si="17"/>
        <v>0</v>
      </c>
      <c r="AP33">
        <f t="shared" si="18"/>
        <v>21</v>
      </c>
      <c r="AQ33">
        <f t="shared" si="19"/>
        <v>0</v>
      </c>
      <c r="AR33">
        <f t="shared" si="20"/>
        <v>0</v>
      </c>
      <c r="AS33" s="7">
        <f t="shared" si="21"/>
        <v>0</v>
      </c>
      <c r="AT33">
        <f t="shared" si="22"/>
        <v>15.476190476190476</v>
      </c>
      <c r="AU33">
        <f t="shared" si="23"/>
        <v>3.2711538461538461</v>
      </c>
      <c r="AV33">
        <f t="shared" si="24"/>
        <v>3.9285714285714284</v>
      </c>
      <c r="AW33">
        <f t="shared" si="25"/>
        <v>15.399999999999999</v>
      </c>
      <c r="AX33" s="13">
        <f t="shared" si="26"/>
        <v>0.51536172161172156</v>
      </c>
      <c r="AY33" s="10">
        <f t="shared" si="27"/>
        <v>0.35</v>
      </c>
    </row>
    <row r="34" spans="1:51" x14ac:dyDescent="0.3">
      <c r="A34" s="16">
        <f>'Pre Comp Data'!A17</f>
        <v>2976</v>
      </c>
      <c r="B34">
        <f>PRODUCT('Pre Comp Data'!B17, 5)</f>
        <v>5</v>
      </c>
      <c r="C34">
        <f>VLOOKUP('Pre Comp Data'!C17,ClimbLevel[],2,FALSE)</f>
        <v>2.5</v>
      </c>
      <c r="D34">
        <f>VLOOKUP('Pre Comp Data'!D17,BuddyClimb[],2,FALSE)</f>
        <v>0</v>
      </c>
      <c r="E34">
        <f>IFERROR(VLOOKUP(GETPIVOTDATA("Min of Climb Time",'Team Data'!$A$2,"Team #",A34),ClimbTime[],2,TRUE), 0)</f>
        <v>10</v>
      </c>
      <c r="F34">
        <f>GETPIVOTDATA("Sum of Climb Success/ Fail",'Team Data'!$A$2,"Team #",A34)/GETPIVOTDATA("Sum of Attempted Climb",'Team Data'!$A$2,"Team #",A34)*10</f>
        <v>7.1428571428571432</v>
      </c>
      <c r="G34">
        <v>0</v>
      </c>
      <c r="H34">
        <f>VLOOKUP('Pre Comp Data'!E17,HatchLocations[],2,FALSE)</f>
        <v>10</v>
      </c>
      <c r="I34">
        <f>IFERROR(GETPIVOTDATA("Average of Hatches (Cargo Ship)",'Team Data'!$A$2,"Team #",A34)/8*10, 0)</f>
        <v>1.375</v>
      </c>
      <c r="J34">
        <f>IFERROR(GETPIVOTDATA("Average of Hatches (Rocket)",'Team Data'!$A$2,"Team #",A34)/12*10, 0)</f>
        <v>1.3333333333333333</v>
      </c>
      <c r="K34">
        <f>VLOOKUP('Pre Comp Data'!F17,HatchIntake[],2,FALSE)</f>
        <v>5</v>
      </c>
      <c r="L34">
        <v>0</v>
      </c>
      <c r="M34">
        <v>0</v>
      </c>
      <c r="N34">
        <f>VLOOKUP('Pre Comp Data'!G17,CargoLocations[],2,FALSE)</f>
        <v>10</v>
      </c>
      <c r="O34">
        <f>IFERROR(GETPIVOTDATA("Average of Cargo (Cargo Ship)",'Team Data'!$A$2,"Team #",'Evaluation - 1st Seed'!A19)/8*10, 0)</f>
        <v>0</v>
      </c>
      <c r="P34">
        <f>IFERROR(GETPIVOTDATA("Average of Cargo (Rocket)",'Team Data'!$A$2,"Team #",'Evaluation - 1st Seed'!A19)/12*10, 0)</f>
        <v>0.16666666666666666</v>
      </c>
      <c r="Q34">
        <f>VLOOKUP('Pre Comp Data'!H17,CargoIntake[],2,FALSE)</f>
        <v>10</v>
      </c>
      <c r="R34">
        <v>0</v>
      </c>
      <c r="S34">
        <v>0</v>
      </c>
      <c r="T34">
        <f>'Pre Comp Data'!I17</f>
        <v>7</v>
      </c>
      <c r="U34">
        <f>'Pre Comp Data'!J17</f>
        <v>0</v>
      </c>
      <c r="V34">
        <f>VLOOKUP('Pre Comp Data'!K17,Experience[],2,FALSE)</f>
        <v>6.666666666666667</v>
      </c>
      <c r="W34" s="7">
        <f>IF('Pre Comp Data'!L17 &gt;=10,10,'Pre Comp Data'!L17)</f>
        <v>0</v>
      </c>
      <c r="X34">
        <f t="shared" si="0"/>
        <v>15</v>
      </c>
      <c r="Y34">
        <f t="shared" si="1"/>
        <v>7.5</v>
      </c>
      <c r="Z34">
        <f t="shared" si="2"/>
        <v>0</v>
      </c>
      <c r="AA34">
        <f t="shared" si="3"/>
        <v>50</v>
      </c>
      <c r="AB34">
        <f t="shared" si="4"/>
        <v>71.428571428571431</v>
      </c>
      <c r="AC34">
        <f t="shared" si="5"/>
        <v>0</v>
      </c>
      <c r="AD34">
        <f t="shared" si="6"/>
        <v>30</v>
      </c>
      <c r="AE34">
        <f t="shared" si="7"/>
        <v>11</v>
      </c>
      <c r="AF34">
        <f t="shared" si="8"/>
        <v>10</v>
      </c>
      <c r="AG34">
        <f t="shared" si="9"/>
        <v>35</v>
      </c>
      <c r="AH34">
        <f t="shared" si="10"/>
        <v>0</v>
      </c>
      <c r="AI34">
        <f t="shared" si="11"/>
        <v>0</v>
      </c>
      <c r="AJ34">
        <f t="shared" si="12"/>
        <v>20</v>
      </c>
      <c r="AK34">
        <f t="shared" si="13"/>
        <v>0</v>
      </c>
      <c r="AL34">
        <f t="shared" si="14"/>
        <v>0.66666666666666663</v>
      </c>
      <c r="AM34">
        <f t="shared" si="15"/>
        <v>40</v>
      </c>
      <c r="AN34">
        <f t="shared" si="16"/>
        <v>0</v>
      </c>
      <c r="AO34">
        <f t="shared" si="17"/>
        <v>0</v>
      </c>
      <c r="AP34">
        <f t="shared" si="18"/>
        <v>21</v>
      </c>
      <c r="AQ34">
        <f t="shared" si="19"/>
        <v>0</v>
      </c>
      <c r="AR34">
        <f t="shared" si="20"/>
        <v>0</v>
      </c>
      <c r="AS34" s="7">
        <f t="shared" si="21"/>
        <v>0</v>
      </c>
      <c r="AT34">
        <f t="shared" si="22"/>
        <v>13.70748299319728</v>
      </c>
      <c r="AU34">
        <f t="shared" si="23"/>
        <v>4.6307692307692303</v>
      </c>
      <c r="AV34">
        <f t="shared" si="24"/>
        <v>4.3333333333333339</v>
      </c>
      <c r="AW34">
        <f t="shared" si="25"/>
        <v>15.399999999999999</v>
      </c>
      <c r="AX34" s="13">
        <f t="shared" si="26"/>
        <v>0.51526330812045096</v>
      </c>
      <c r="AY34" s="10">
        <f t="shared" si="27"/>
        <v>0.35</v>
      </c>
    </row>
    <row r="35" spans="1:51" x14ac:dyDescent="0.3">
      <c r="A35" s="16">
        <f>'Pre Comp Data'!A10</f>
        <v>2097</v>
      </c>
      <c r="B35">
        <f>PRODUCT('Pre Comp Data'!B10, 5)</f>
        <v>5</v>
      </c>
      <c r="C35">
        <f>VLOOKUP('Pre Comp Data'!C10,ClimbLevel[],2,FALSE)</f>
        <v>2.5</v>
      </c>
      <c r="D35">
        <f>VLOOKUP('Pre Comp Data'!D10,BuddyClimb[],2,FALSE)</f>
        <v>0</v>
      </c>
      <c r="E35">
        <f>IFERROR(VLOOKUP(GETPIVOTDATA("Min of Climb Time",'Team Data'!$A$2,"Team #",A35),ClimbTime[],2,TRUE), 0)</f>
        <v>10</v>
      </c>
      <c r="F35">
        <f>GETPIVOTDATA("Sum of Climb Success/ Fail",'Team Data'!$A$2,"Team #",A35)/GETPIVOTDATA("Sum of Attempted Climb",'Team Data'!$A$2,"Team #",A35)*10</f>
        <v>10</v>
      </c>
      <c r="G35">
        <v>0</v>
      </c>
      <c r="H35">
        <f>VLOOKUP('Pre Comp Data'!E10,HatchLocations[],2,FALSE)</f>
        <v>10</v>
      </c>
      <c r="I35">
        <f>IFERROR(GETPIVOTDATA("Average of Hatches (Cargo Ship)",'Team Data'!$A$2,"Team #",A35)/8*10, 0)</f>
        <v>0.625</v>
      </c>
      <c r="J35">
        <f>IFERROR(GETPIVOTDATA("Average of Hatches (Rocket)",'Team Data'!$A$2,"Team #",A35)/12*10, 0)</f>
        <v>0.16666666666666666</v>
      </c>
      <c r="K35">
        <f>VLOOKUP('Pre Comp Data'!F10,HatchIntake[],2,FALSE)</f>
        <v>10</v>
      </c>
      <c r="L35">
        <v>0</v>
      </c>
      <c r="M35">
        <v>0</v>
      </c>
      <c r="N35">
        <f>VLOOKUP('Pre Comp Data'!G10,CargoLocations[],2,FALSE)</f>
        <v>10</v>
      </c>
      <c r="O35">
        <f>IFERROR(GETPIVOTDATA("Average of Cargo (Cargo Ship)",'Team Data'!$A$2,"Team #",'Evaluation - 1st Seed'!A12)/8*10, 0)</f>
        <v>1.5277777777777779</v>
      </c>
      <c r="P35">
        <f>IFERROR(GETPIVOTDATA("Average of Cargo (Rocket)",'Team Data'!$A$2,"Team #",'Evaluation - 1st Seed'!A12)/12*10, 0)</f>
        <v>9.2592592592592587E-2</v>
      </c>
      <c r="Q35">
        <f>VLOOKUP('Pre Comp Data'!H10,CargoIntake[],2,FALSE)</f>
        <v>10</v>
      </c>
      <c r="R35">
        <v>0</v>
      </c>
      <c r="S35">
        <v>0</v>
      </c>
      <c r="T35">
        <f>'Pre Comp Data'!I10</f>
        <v>2.5</v>
      </c>
      <c r="U35">
        <f>'Pre Comp Data'!J10</f>
        <v>6</v>
      </c>
      <c r="V35">
        <f>VLOOKUP('Pre Comp Data'!K10,Experience[],2,FALSE)</f>
        <v>0</v>
      </c>
      <c r="W35" s="7">
        <f>IF('Pre Comp Data'!L10 &gt;=10,10,'Pre Comp Data'!L10)</f>
        <v>0</v>
      </c>
      <c r="X35">
        <f t="shared" si="0"/>
        <v>15</v>
      </c>
      <c r="Y35">
        <f t="shared" si="1"/>
        <v>7.5</v>
      </c>
      <c r="Z35">
        <f t="shared" si="2"/>
        <v>0</v>
      </c>
      <c r="AA35">
        <f t="shared" si="3"/>
        <v>50</v>
      </c>
      <c r="AB35">
        <f t="shared" si="4"/>
        <v>100</v>
      </c>
      <c r="AC35">
        <f t="shared" si="5"/>
        <v>0</v>
      </c>
      <c r="AD35">
        <f t="shared" si="6"/>
        <v>30</v>
      </c>
      <c r="AE35">
        <f t="shared" si="7"/>
        <v>5</v>
      </c>
      <c r="AF35">
        <f t="shared" si="8"/>
        <v>1.25</v>
      </c>
      <c r="AG35">
        <f t="shared" si="9"/>
        <v>70</v>
      </c>
      <c r="AH35">
        <f t="shared" si="10"/>
        <v>0</v>
      </c>
      <c r="AI35">
        <f t="shared" si="11"/>
        <v>0</v>
      </c>
      <c r="AJ35">
        <f t="shared" si="12"/>
        <v>20</v>
      </c>
      <c r="AK35">
        <f t="shared" si="13"/>
        <v>6.1111111111111116</v>
      </c>
      <c r="AL35">
        <f t="shared" si="14"/>
        <v>0.37037037037037035</v>
      </c>
      <c r="AM35">
        <f t="shared" si="15"/>
        <v>40</v>
      </c>
      <c r="AN35">
        <f t="shared" si="16"/>
        <v>0</v>
      </c>
      <c r="AO35">
        <f t="shared" si="17"/>
        <v>0</v>
      </c>
      <c r="AP35">
        <f t="shared" si="18"/>
        <v>7.5</v>
      </c>
      <c r="AQ35">
        <f t="shared" si="19"/>
        <v>18</v>
      </c>
      <c r="AR35">
        <f t="shared" si="20"/>
        <v>0</v>
      </c>
      <c r="AS35" s="7">
        <f t="shared" si="21"/>
        <v>0</v>
      </c>
      <c r="AT35">
        <f t="shared" si="22"/>
        <v>16.428571428571427</v>
      </c>
      <c r="AU35">
        <f t="shared" si="23"/>
        <v>5.7211538461538458</v>
      </c>
      <c r="AV35">
        <f t="shared" si="24"/>
        <v>4.7486772486772484</v>
      </c>
      <c r="AW35">
        <f t="shared" si="25"/>
        <v>18.7</v>
      </c>
      <c r="AX35" s="13">
        <f t="shared" si="26"/>
        <v>0.61132733007733009</v>
      </c>
      <c r="AY35" s="10">
        <f t="shared" si="27"/>
        <v>0.42499999999999999</v>
      </c>
    </row>
    <row r="36" spans="1:51" x14ac:dyDescent="0.3">
      <c r="A36" s="16">
        <f>'Pre Comp Data'!A15</f>
        <v>2927</v>
      </c>
      <c r="B36">
        <f>PRODUCT('Pre Comp Data'!B15, 5)</f>
        <v>5</v>
      </c>
      <c r="C36">
        <f>VLOOKUP('Pre Comp Data'!C15,ClimbLevel[],2,FALSE)</f>
        <v>2.5</v>
      </c>
      <c r="D36">
        <f>VLOOKUP('Pre Comp Data'!D15,BuddyClimb[],2,FALSE)</f>
        <v>0</v>
      </c>
      <c r="E36">
        <f>IFERROR(VLOOKUP(GETPIVOTDATA("Min of Climb Time",'Team Data'!$A$2,"Team #",A36),ClimbTime[],2,TRUE), 0)</f>
        <v>10</v>
      </c>
      <c r="F36">
        <f>GETPIVOTDATA("Sum of Climb Success/ Fail",'Team Data'!$A$2,"Team #",A36)/GETPIVOTDATA("Sum of Attempted Climb",'Team Data'!$A$2,"Team #",A36)*10</f>
        <v>10</v>
      </c>
      <c r="G36">
        <v>0</v>
      </c>
      <c r="H36">
        <f>VLOOKUP('Pre Comp Data'!E15,HatchLocations[],2,FALSE)</f>
        <v>7.5</v>
      </c>
      <c r="I36">
        <f>IFERROR(GETPIVOTDATA("Average of Hatches (Cargo Ship)",'Team Data'!$A$2,"Team #",A36)/8*10, 0)</f>
        <v>0.69444444444444442</v>
      </c>
      <c r="J36">
        <f>IFERROR(GETPIVOTDATA("Average of Hatches (Rocket)",'Team Data'!$A$2,"Team #",A36)/12*10, 0)</f>
        <v>0.7407407407407407</v>
      </c>
      <c r="K36">
        <f>VLOOKUP('Pre Comp Data'!F15,HatchIntake[],2,FALSE)</f>
        <v>5</v>
      </c>
      <c r="L36">
        <v>0</v>
      </c>
      <c r="M36">
        <v>0</v>
      </c>
      <c r="N36">
        <f>VLOOKUP('Pre Comp Data'!G15,CargoLocations[],2,FALSE)</f>
        <v>0</v>
      </c>
      <c r="O36">
        <f>IFERROR(GETPIVOTDATA("Average of Cargo (Cargo Ship)",'Team Data'!$A$2,"Team #",'Evaluation - 1st Seed'!A17)/8*10, 0)</f>
        <v>0.1388888888888889</v>
      </c>
      <c r="P36">
        <f>IFERROR(GETPIVOTDATA("Average of Cargo (Rocket)",'Team Data'!$A$2,"Team #",'Evaluation - 1st Seed'!A17)/12*10, 0)</f>
        <v>0</v>
      </c>
      <c r="Q36">
        <f>VLOOKUP('Pre Comp Data'!H15,CargoIntake[],2,FALSE)</f>
        <v>0</v>
      </c>
      <c r="R36">
        <v>0</v>
      </c>
      <c r="S36">
        <v>0</v>
      </c>
      <c r="T36">
        <f>'Pre Comp Data'!I15</f>
        <v>0</v>
      </c>
      <c r="U36">
        <f>'Pre Comp Data'!J15</f>
        <v>6</v>
      </c>
      <c r="V36">
        <f>VLOOKUP('Pre Comp Data'!K15,Experience[],2,FALSE)</f>
        <v>6.666666666666667</v>
      </c>
      <c r="W36" s="7">
        <f>IF('Pre Comp Data'!L15 &gt;=10,10,'Pre Comp Data'!L15)</f>
        <v>1</v>
      </c>
      <c r="X36">
        <f t="shared" si="0"/>
        <v>15</v>
      </c>
      <c r="Y36">
        <f t="shared" si="1"/>
        <v>7.5</v>
      </c>
      <c r="Z36">
        <f t="shared" si="2"/>
        <v>0</v>
      </c>
      <c r="AA36">
        <f t="shared" si="3"/>
        <v>50</v>
      </c>
      <c r="AB36">
        <f t="shared" si="4"/>
        <v>100</v>
      </c>
      <c r="AC36">
        <f t="shared" si="5"/>
        <v>0</v>
      </c>
      <c r="AD36">
        <f t="shared" si="6"/>
        <v>22.5</v>
      </c>
      <c r="AE36">
        <f t="shared" si="7"/>
        <v>5.5555555555555554</v>
      </c>
      <c r="AF36">
        <f t="shared" si="8"/>
        <v>5.5555555555555554</v>
      </c>
      <c r="AG36">
        <f t="shared" si="9"/>
        <v>35</v>
      </c>
      <c r="AH36">
        <f t="shared" si="10"/>
        <v>0</v>
      </c>
      <c r="AI36">
        <f t="shared" si="11"/>
        <v>0</v>
      </c>
      <c r="AJ36">
        <f t="shared" si="12"/>
        <v>0</v>
      </c>
      <c r="AK36">
        <f t="shared" si="13"/>
        <v>0.55555555555555558</v>
      </c>
      <c r="AL36">
        <f t="shared" si="14"/>
        <v>0</v>
      </c>
      <c r="AM36">
        <f t="shared" si="15"/>
        <v>0</v>
      </c>
      <c r="AN36">
        <f t="shared" si="16"/>
        <v>0</v>
      </c>
      <c r="AO36">
        <f t="shared" si="17"/>
        <v>0</v>
      </c>
      <c r="AP36">
        <f t="shared" si="18"/>
        <v>0</v>
      </c>
      <c r="AQ36">
        <f t="shared" si="19"/>
        <v>18</v>
      </c>
      <c r="AR36">
        <f t="shared" si="20"/>
        <v>0</v>
      </c>
      <c r="AS36" s="7">
        <f t="shared" si="21"/>
        <v>0</v>
      </c>
      <c r="AT36">
        <f t="shared" si="22"/>
        <v>16.428571428571427</v>
      </c>
      <c r="AU36">
        <f t="shared" si="23"/>
        <v>3.6944444444444446</v>
      </c>
      <c r="AV36">
        <f t="shared" si="24"/>
        <v>3.968253968253968E-2</v>
      </c>
      <c r="AW36">
        <f t="shared" si="25"/>
        <v>13.2</v>
      </c>
      <c r="AX36" s="13">
        <f t="shared" si="26"/>
        <v>0.45824314574314579</v>
      </c>
      <c r="AY36" s="10">
        <f t="shared" si="27"/>
        <v>0.3</v>
      </c>
    </row>
    <row r="37" spans="1:51" x14ac:dyDescent="0.3">
      <c r="A37" s="16">
        <f>'Pre Comp Data'!A34</f>
        <v>5588</v>
      </c>
      <c r="B37">
        <f>PRODUCT('Pre Comp Data'!B34, 5)</f>
        <v>10</v>
      </c>
      <c r="C37">
        <f>VLOOKUP('Pre Comp Data'!C34,ClimbLevel[],2,FALSE)</f>
        <v>2.5</v>
      </c>
      <c r="D37">
        <f>VLOOKUP('Pre Comp Data'!D34,BuddyClimb[],2,FALSE)</f>
        <v>0</v>
      </c>
      <c r="E37">
        <f>IFERROR(VLOOKUP(GETPIVOTDATA("Min of Climb Time",'Team Data'!$A$2,"Team #",A37),ClimbTime[],2,TRUE), 0)</f>
        <v>10</v>
      </c>
      <c r="F37">
        <f>GETPIVOTDATA("Sum of Climb Success/ Fail",'Team Data'!$A$2,"Team #",A37)/GETPIVOTDATA("Sum of Attempted Climb",'Team Data'!$A$2,"Team #",A37)*10</f>
        <v>10</v>
      </c>
      <c r="G37">
        <v>0</v>
      </c>
      <c r="H37">
        <f>VLOOKUP('Pre Comp Data'!E34,HatchLocations[],2,FALSE)</f>
        <v>2.5</v>
      </c>
      <c r="I37">
        <f>IFERROR(GETPIVOTDATA("Average of Hatches (Cargo Ship)",'Team Data'!$A$2,"Team #",A37)/8*10, 0)</f>
        <v>1.1458333333333333</v>
      </c>
      <c r="J37">
        <f>IFERROR(GETPIVOTDATA("Average of Hatches (Rocket)",'Team Data'!$A$2,"Team #",A37)/12*10, 0)</f>
        <v>1.25</v>
      </c>
      <c r="K37">
        <f>VLOOKUP('Pre Comp Data'!F34,HatchIntake[],2,FALSE)</f>
        <v>0</v>
      </c>
      <c r="L37">
        <v>0</v>
      </c>
      <c r="M37">
        <v>0</v>
      </c>
      <c r="N37">
        <f>VLOOKUP('Pre Comp Data'!G34,CargoLocations[],2,FALSE)</f>
        <v>0</v>
      </c>
      <c r="O37">
        <f>IFERROR(GETPIVOTDATA("Average of Cargo (Cargo Ship)",'Team Data'!$A$2,"Team #",'Evaluation - 1st Seed'!A36)/8*10, 0)</f>
        <v>0</v>
      </c>
      <c r="P37">
        <f>IFERROR(GETPIVOTDATA("Average of Cargo (Rocket)",'Team Data'!$A$2,"Team #",'Evaluation - 1st Seed'!A36)/12*10, 0)</f>
        <v>0</v>
      </c>
      <c r="Q37">
        <f>VLOOKUP('Pre Comp Data'!H34,CargoIntake[],2,FALSE)</f>
        <v>0</v>
      </c>
      <c r="R37">
        <v>0</v>
      </c>
      <c r="S37">
        <v>0</v>
      </c>
      <c r="T37">
        <f>'Pre Comp Data'!I34</f>
        <v>7</v>
      </c>
      <c r="U37">
        <f>'Pre Comp Data'!J34</f>
        <v>0</v>
      </c>
      <c r="V37">
        <f>VLOOKUP('Pre Comp Data'!K34,Experience[],2,FALSE)</f>
        <v>0</v>
      </c>
      <c r="W37" s="7">
        <f>IF('Pre Comp Data'!L34 &gt;=10,10,'Pre Comp Data'!L34)</f>
        <v>4</v>
      </c>
      <c r="X37">
        <f t="shared" si="0"/>
        <v>30</v>
      </c>
      <c r="Y37">
        <f t="shared" si="1"/>
        <v>7.5</v>
      </c>
      <c r="Z37">
        <f t="shared" si="2"/>
        <v>0</v>
      </c>
      <c r="AA37">
        <f t="shared" si="3"/>
        <v>50</v>
      </c>
      <c r="AB37">
        <f t="shared" si="4"/>
        <v>100</v>
      </c>
      <c r="AC37">
        <f t="shared" si="5"/>
        <v>0</v>
      </c>
      <c r="AD37">
        <f t="shared" si="6"/>
        <v>7.5</v>
      </c>
      <c r="AE37">
        <f t="shared" si="7"/>
        <v>9.1666666666666661</v>
      </c>
      <c r="AF37">
        <f t="shared" si="8"/>
        <v>9.375</v>
      </c>
      <c r="AG37">
        <f t="shared" si="9"/>
        <v>0</v>
      </c>
      <c r="AH37">
        <f t="shared" si="10"/>
        <v>0</v>
      </c>
      <c r="AI37">
        <f t="shared" si="11"/>
        <v>0</v>
      </c>
      <c r="AJ37">
        <f t="shared" si="12"/>
        <v>0</v>
      </c>
      <c r="AK37">
        <f t="shared" si="13"/>
        <v>0</v>
      </c>
      <c r="AL37">
        <f t="shared" si="14"/>
        <v>0</v>
      </c>
      <c r="AM37">
        <f t="shared" si="15"/>
        <v>0</v>
      </c>
      <c r="AN37">
        <f t="shared" si="16"/>
        <v>0</v>
      </c>
      <c r="AO37">
        <f t="shared" si="17"/>
        <v>0</v>
      </c>
      <c r="AP37">
        <f t="shared" si="18"/>
        <v>21</v>
      </c>
      <c r="AQ37">
        <f t="shared" si="19"/>
        <v>0</v>
      </c>
      <c r="AR37">
        <f t="shared" si="20"/>
        <v>0</v>
      </c>
      <c r="AS37" s="7">
        <f t="shared" si="21"/>
        <v>0</v>
      </c>
      <c r="AT37">
        <f t="shared" si="22"/>
        <v>17.857142857142858</v>
      </c>
      <c r="AU37">
        <f t="shared" si="23"/>
        <v>1.4022435897435896</v>
      </c>
      <c r="AV37">
        <f t="shared" si="24"/>
        <v>0</v>
      </c>
      <c r="AW37">
        <f t="shared" si="25"/>
        <v>15.399999999999999</v>
      </c>
      <c r="AX37" s="13">
        <f t="shared" si="26"/>
        <v>0.43771332833832838</v>
      </c>
      <c r="AY37" s="10">
        <f t="shared" si="27"/>
        <v>0.35</v>
      </c>
    </row>
    <row r="38" spans="1:51" x14ac:dyDescent="0.3">
      <c r="A38" s="16">
        <f>'Pre Comp Data'!A39</f>
        <v>6959</v>
      </c>
      <c r="B38">
        <f>PRODUCT('Pre Comp Data'!B39, 5)</f>
        <v>5</v>
      </c>
      <c r="C38">
        <f>VLOOKUP('Pre Comp Data'!C39,ClimbLevel[],2,FALSE)</f>
        <v>2.5</v>
      </c>
      <c r="D38">
        <f>VLOOKUP('Pre Comp Data'!D39,BuddyClimb[],2,FALSE)</f>
        <v>10</v>
      </c>
      <c r="E38">
        <f>IFERROR(VLOOKUP(GETPIVOTDATA("Min of Climb Time",'Team Data'!$A$2,"Team #",A38),ClimbTime[],2,TRUE), 0)</f>
        <v>10</v>
      </c>
      <c r="F38">
        <f>GETPIVOTDATA("Sum of Climb Success/ Fail",'Team Data'!$A$2,"Team #",A38)/GETPIVOTDATA("Sum of Attempted Climb",'Team Data'!$A$2,"Team #",A38)*10</f>
        <v>8.3333333333333339</v>
      </c>
      <c r="G38">
        <v>0</v>
      </c>
      <c r="H38">
        <f>VLOOKUP('Pre Comp Data'!E39,HatchLocations[],2,FALSE)</f>
        <v>5</v>
      </c>
      <c r="I38">
        <f>IFERROR(GETPIVOTDATA("Average of Hatches (Cargo Ship)",'Team Data'!$A$2,"Team #",A38)/8*10, 0)</f>
        <v>1.25</v>
      </c>
      <c r="J38">
        <f>IFERROR(GETPIVOTDATA("Average of Hatches (Rocket)",'Team Data'!$A$2,"Team #",A38)/12*10, 0)</f>
        <v>0</v>
      </c>
      <c r="K38">
        <f>VLOOKUP('Pre Comp Data'!F39,HatchIntake[],2,FALSE)</f>
        <v>5</v>
      </c>
      <c r="L38">
        <v>0</v>
      </c>
      <c r="M38">
        <v>0</v>
      </c>
      <c r="N38">
        <f>VLOOKUP('Pre Comp Data'!G39,CargoLocations[],2,FALSE)</f>
        <v>0</v>
      </c>
      <c r="O38">
        <f>IFERROR(GETPIVOTDATA("Average of Cargo (Cargo Ship)",'Team Data'!$A$2,"Team #",'Evaluation - 1st Seed'!A41)/8*10, 0)</f>
        <v>2.625</v>
      </c>
      <c r="P38">
        <f>IFERROR(GETPIVOTDATA("Average of Cargo (Rocket)",'Team Data'!$A$2,"Team #",'Evaluation - 1st Seed'!A41)/12*10, 0)</f>
        <v>0.16666666666666666</v>
      </c>
      <c r="Q38">
        <f>VLOOKUP('Pre Comp Data'!H39,CargoIntake[],2,FALSE)</f>
        <v>0</v>
      </c>
      <c r="R38">
        <v>0</v>
      </c>
      <c r="S38">
        <v>0</v>
      </c>
      <c r="T38">
        <f>'Pre Comp Data'!I39</f>
        <v>0</v>
      </c>
      <c r="U38">
        <f>'Pre Comp Data'!J39</f>
        <v>0</v>
      </c>
      <c r="V38">
        <f>VLOOKUP('Pre Comp Data'!K39,Experience[],2,FALSE)</f>
        <v>0</v>
      </c>
      <c r="W38" s="7">
        <f>IF('Pre Comp Data'!L39 &gt;=10,10,'Pre Comp Data'!L39)</f>
        <v>0</v>
      </c>
      <c r="X38">
        <f t="shared" si="0"/>
        <v>15</v>
      </c>
      <c r="Y38">
        <f t="shared" si="1"/>
        <v>7.5</v>
      </c>
      <c r="Z38">
        <f t="shared" si="2"/>
        <v>0</v>
      </c>
      <c r="AA38">
        <f t="shared" si="3"/>
        <v>50</v>
      </c>
      <c r="AB38">
        <f t="shared" si="4"/>
        <v>83.333333333333343</v>
      </c>
      <c r="AC38">
        <f t="shared" si="5"/>
        <v>0</v>
      </c>
      <c r="AD38">
        <f t="shared" si="6"/>
        <v>15</v>
      </c>
      <c r="AE38">
        <f t="shared" si="7"/>
        <v>10</v>
      </c>
      <c r="AF38">
        <f t="shared" si="8"/>
        <v>0</v>
      </c>
      <c r="AG38">
        <f t="shared" si="9"/>
        <v>35</v>
      </c>
      <c r="AH38">
        <f t="shared" si="10"/>
        <v>0</v>
      </c>
      <c r="AI38">
        <f t="shared" si="11"/>
        <v>0</v>
      </c>
      <c r="AJ38">
        <f t="shared" si="12"/>
        <v>0</v>
      </c>
      <c r="AK38">
        <f t="shared" si="13"/>
        <v>10.5</v>
      </c>
      <c r="AL38">
        <f t="shared" si="14"/>
        <v>0.66666666666666663</v>
      </c>
      <c r="AM38">
        <f t="shared" si="15"/>
        <v>0</v>
      </c>
      <c r="AN38">
        <f t="shared" si="16"/>
        <v>0</v>
      </c>
      <c r="AO38">
        <f t="shared" si="17"/>
        <v>0</v>
      </c>
      <c r="AP38">
        <f t="shared" si="18"/>
        <v>0</v>
      </c>
      <c r="AQ38">
        <f t="shared" si="19"/>
        <v>0</v>
      </c>
      <c r="AR38">
        <f t="shared" si="20"/>
        <v>0</v>
      </c>
      <c r="AS38" s="7">
        <f t="shared" si="21"/>
        <v>0</v>
      </c>
      <c r="AT38">
        <f t="shared" si="22"/>
        <v>14.841269841269842</v>
      </c>
      <c r="AU38">
        <f t="shared" si="23"/>
        <v>3.2307692307692308</v>
      </c>
      <c r="AV38">
        <f t="shared" si="24"/>
        <v>0.79761904761904756</v>
      </c>
      <c r="AW38">
        <f t="shared" si="25"/>
        <v>0</v>
      </c>
      <c r="AX38" s="13">
        <f t="shared" si="26"/>
        <v>0.42885586635586637</v>
      </c>
      <c r="AY38" s="10">
        <f t="shared" si="27"/>
        <v>0</v>
      </c>
    </row>
    <row r="39" spans="1:51" x14ac:dyDescent="0.3">
      <c r="A39" s="16">
        <f>'Pre Comp Data'!A19</f>
        <v>3237</v>
      </c>
      <c r="B39">
        <f>PRODUCT('Pre Comp Data'!B19, 5)</f>
        <v>10</v>
      </c>
      <c r="C39">
        <f>VLOOKUP('Pre Comp Data'!C19,ClimbLevel[],2,FALSE)</f>
        <v>5</v>
      </c>
      <c r="D39">
        <f>VLOOKUP('Pre Comp Data'!D19,BuddyClimb[],2,FALSE)</f>
        <v>0</v>
      </c>
      <c r="E39">
        <f>IFERROR(VLOOKUP(GETPIVOTDATA("Min of Climb Time",'Team Data'!$A$2,"Team #",A39),ClimbTime[],2,TRUE), 0)</f>
        <v>10</v>
      </c>
      <c r="F39">
        <f>GETPIVOTDATA("Sum of Climb Success/ Fail",'Team Data'!$A$2,"Team #",A39)/GETPIVOTDATA("Sum of Attempted Climb",'Team Data'!$A$2,"Team #",A39)*10</f>
        <v>10</v>
      </c>
      <c r="G39">
        <v>0</v>
      </c>
      <c r="H39">
        <f>VLOOKUP('Pre Comp Data'!E19,HatchLocations[],2,FALSE)</f>
        <v>5</v>
      </c>
      <c r="I39">
        <f>IFERROR(GETPIVOTDATA("Average of Hatches (Cargo Ship)",'Team Data'!$A$2,"Team #",A39)/8*10, 0)</f>
        <v>0</v>
      </c>
      <c r="J39">
        <f>IFERROR(GETPIVOTDATA("Average of Hatches (Rocket)",'Team Data'!$A$2,"Team #",A39)/12*10, 0)</f>
        <v>0</v>
      </c>
      <c r="K39">
        <f>VLOOKUP('Pre Comp Data'!F19,HatchIntake[],2,FALSE)</f>
        <v>10</v>
      </c>
      <c r="L39">
        <v>0</v>
      </c>
      <c r="M39">
        <v>0</v>
      </c>
      <c r="N39">
        <f>VLOOKUP('Pre Comp Data'!G19,CargoLocations[],2,FALSE)</f>
        <v>0</v>
      </c>
      <c r="O39">
        <f>IFERROR(GETPIVOTDATA("Average of Cargo (Cargo Ship)",'Team Data'!$A$2,"Team #",'Evaluation - 1st Seed'!A21)/8*10, 0)</f>
        <v>1.875</v>
      </c>
      <c r="P39">
        <f>IFERROR(GETPIVOTDATA("Average of Cargo (Rocket)",'Team Data'!$A$2,"Team #",'Evaluation - 1st Seed'!A21)/12*10, 0)</f>
        <v>0.10416666666666666</v>
      </c>
      <c r="Q39">
        <f>VLOOKUP('Pre Comp Data'!H19,CargoIntake[],2,FALSE)</f>
        <v>0</v>
      </c>
      <c r="R39">
        <v>0</v>
      </c>
      <c r="S39">
        <v>0</v>
      </c>
      <c r="T39">
        <f>'Pre Comp Data'!I19</f>
        <v>7</v>
      </c>
      <c r="U39">
        <f>'Pre Comp Data'!J19</f>
        <v>6</v>
      </c>
      <c r="V39">
        <f>VLOOKUP('Pre Comp Data'!K19,Experience[],2,FALSE)</f>
        <v>10</v>
      </c>
      <c r="W39" s="7">
        <f>IF('Pre Comp Data'!L19 &gt;=10,10,'Pre Comp Data'!L19)</f>
        <v>4</v>
      </c>
      <c r="X39">
        <f t="shared" si="0"/>
        <v>30</v>
      </c>
      <c r="Y39">
        <f t="shared" si="1"/>
        <v>15</v>
      </c>
      <c r="Z39">
        <f t="shared" si="2"/>
        <v>0</v>
      </c>
      <c r="AA39">
        <f t="shared" si="3"/>
        <v>50</v>
      </c>
      <c r="AB39">
        <f t="shared" si="4"/>
        <v>100</v>
      </c>
      <c r="AC39">
        <f t="shared" si="5"/>
        <v>0</v>
      </c>
      <c r="AD39">
        <f t="shared" si="6"/>
        <v>15</v>
      </c>
      <c r="AE39">
        <f t="shared" si="7"/>
        <v>0</v>
      </c>
      <c r="AF39">
        <f t="shared" si="8"/>
        <v>0</v>
      </c>
      <c r="AG39">
        <f t="shared" si="9"/>
        <v>70</v>
      </c>
      <c r="AH39">
        <f t="shared" si="10"/>
        <v>0</v>
      </c>
      <c r="AI39">
        <f t="shared" si="11"/>
        <v>0</v>
      </c>
      <c r="AJ39">
        <f t="shared" si="12"/>
        <v>0</v>
      </c>
      <c r="AK39">
        <f t="shared" si="13"/>
        <v>7.5</v>
      </c>
      <c r="AL39">
        <f t="shared" si="14"/>
        <v>0.41666666666666663</v>
      </c>
      <c r="AM39">
        <f t="shared" si="15"/>
        <v>0</v>
      </c>
      <c r="AN39">
        <f t="shared" si="16"/>
        <v>0</v>
      </c>
      <c r="AO39">
        <f t="shared" si="17"/>
        <v>0</v>
      </c>
      <c r="AP39">
        <f t="shared" si="18"/>
        <v>21</v>
      </c>
      <c r="AQ39">
        <f t="shared" si="19"/>
        <v>18</v>
      </c>
      <c r="AR39">
        <f t="shared" si="20"/>
        <v>0</v>
      </c>
      <c r="AS39" s="7">
        <f t="shared" si="21"/>
        <v>0</v>
      </c>
      <c r="AT39">
        <f t="shared" si="22"/>
        <v>18.571428571428573</v>
      </c>
      <c r="AU39">
        <f t="shared" si="23"/>
        <v>4.5769230769230766</v>
      </c>
      <c r="AV39">
        <f t="shared" si="24"/>
        <v>0.56547619047619047</v>
      </c>
      <c r="AW39">
        <f t="shared" si="25"/>
        <v>28.6</v>
      </c>
      <c r="AX39" s="13">
        <f t="shared" si="26"/>
        <v>0.5389506327006327</v>
      </c>
      <c r="AY39" s="10">
        <f t="shared" si="27"/>
        <v>0.65</v>
      </c>
    </row>
    <row r="40" spans="1:51" x14ac:dyDescent="0.3">
      <c r="A40" s="16">
        <f>'Pre Comp Data'!A38</f>
        <v>6503</v>
      </c>
      <c r="B40">
        <f>PRODUCT('Pre Comp Data'!B38, 5)</f>
        <v>5</v>
      </c>
      <c r="C40">
        <f>VLOOKUP('Pre Comp Data'!C38,ClimbLevel[],2,FALSE)</f>
        <v>2.5</v>
      </c>
      <c r="D40">
        <f>VLOOKUP('Pre Comp Data'!D38,BuddyClimb[],2,FALSE)</f>
        <v>0</v>
      </c>
      <c r="E40">
        <f>IFERROR(VLOOKUP(GETPIVOTDATA("Min of Climb Time",'Team Data'!$A$2,"Team #",A40),ClimbTime[],2,TRUE), 0)</f>
        <v>0</v>
      </c>
      <c r="F40">
        <f>GETPIVOTDATA("Sum of Climb Success/ Fail",'Team Data'!$A$2,"Team #",A40)/GETPIVOTDATA("Sum of Attempted Climb",'Team Data'!$A$2,"Team #",A40)*10</f>
        <v>10</v>
      </c>
      <c r="G40">
        <v>0</v>
      </c>
      <c r="H40">
        <f>VLOOKUP('Pre Comp Data'!E38,HatchLocations[],2,FALSE)</f>
        <v>0</v>
      </c>
      <c r="I40">
        <f>IFERROR(GETPIVOTDATA("Average of Hatches (Cargo Ship)",'Team Data'!$A$2,"Team #",A40)/8*10, 0)</f>
        <v>0</v>
      </c>
      <c r="J40">
        <f>IFERROR(GETPIVOTDATA("Average of Hatches (Rocket)",'Team Data'!$A$2,"Team #",A40)/12*10, 0)</f>
        <v>0.10416666666666666</v>
      </c>
      <c r="K40">
        <f>VLOOKUP('Pre Comp Data'!F38,HatchIntake[],2,FALSE)</f>
        <v>0</v>
      </c>
      <c r="L40">
        <v>0</v>
      </c>
      <c r="M40">
        <v>0</v>
      </c>
      <c r="N40">
        <f>VLOOKUP('Pre Comp Data'!G38,CargoLocations[],2,FALSE)</f>
        <v>0</v>
      </c>
      <c r="O40">
        <f>IFERROR(GETPIVOTDATA("Average of Cargo (Cargo Ship)",'Team Data'!$A$2,"Team #",'Evaluation - 1st Seed'!A40)/8*10, 0)</f>
        <v>0</v>
      </c>
      <c r="P40">
        <f>IFERROR(GETPIVOTDATA("Average of Cargo (Rocket)",'Team Data'!$A$2,"Team #",'Evaluation - 1st Seed'!A40)/12*10, 0)</f>
        <v>0.10416666666666666</v>
      </c>
      <c r="Q40">
        <f>VLOOKUP('Pre Comp Data'!H38,CargoIntake[],2,FALSE)</f>
        <v>0</v>
      </c>
      <c r="R40">
        <v>0</v>
      </c>
      <c r="S40">
        <v>0</v>
      </c>
      <c r="T40">
        <f>'Pre Comp Data'!I38</f>
        <v>7</v>
      </c>
      <c r="U40">
        <f>'Pre Comp Data'!J38</f>
        <v>0</v>
      </c>
      <c r="V40">
        <f>VLOOKUP('Pre Comp Data'!K38,Experience[],2,FALSE)</f>
        <v>0</v>
      </c>
      <c r="W40" s="7">
        <f>IF('Pre Comp Data'!L38 &gt;=10,10,'Pre Comp Data'!L38)</f>
        <v>0</v>
      </c>
      <c r="X40">
        <f t="shared" si="0"/>
        <v>15</v>
      </c>
      <c r="Y40">
        <f t="shared" si="1"/>
        <v>7.5</v>
      </c>
      <c r="Z40">
        <f t="shared" si="2"/>
        <v>0</v>
      </c>
      <c r="AA40">
        <f t="shared" si="3"/>
        <v>0</v>
      </c>
      <c r="AB40">
        <f t="shared" si="4"/>
        <v>100</v>
      </c>
      <c r="AC40">
        <f t="shared" si="5"/>
        <v>0</v>
      </c>
      <c r="AD40">
        <f t="shared" si="6"/>
        <v>0</v>
      </c>
      <c r="AE40">
        <f t="shared" si="7"/>
        <v>0</v>
      </c>
      <c r="AF40">
        <f t="shared" si="8"/>
        <v>0.78124999999999989</v>
      </c>
      <c r="AG40">
        <f t="shared" si="9"/>
        <v>0</v>
      </c>
      <c r="AH40">
        <f t="shared" si="10"/>
        <v>0</v>
      </c>
      <c r="AI40">
        <f t="shared" si="11"/>
        <v>0</v>
      </c>
      <c r="AJ40">
        <f t="shared" si="12"/>
        <v>0</v>
      </c>
      <c r="AK40">
        <f t="shared" si="13"/>
        <v>0</v>
      </c>
      <c r="AL40">
        <f t="shared" si="14"/>
        <v>0.41666666666666663</v>
      </c>
      <c r="AM40">
        <f t="shared" si="15"/>
        <v>0</v>
      </c>
      <c r="AN40">
        <f t="shared" si="16"/>
        <v>0</v>
      </c>
      <c r="AO40">
        <f t="shared" si="17"/>
        <v>0</v>
      </c>
      <c r="AP40">
        <f t="shared" si="18"/>
        <v>21</v>
      </c>
      <c r="AQ40">
        <f t="shared" si="19"/>
        <v>0</v>
      </c>
      <c r="AR40">
        <f t="shared" si="20"/>
        <v>0</v>
      </c>
      <c r="AS40" s="7">
        <f t="shared" si="21"/>
        <v>0</v>
      </c>
      <c r="AT40">
        <f t="shared" si="22"/>
        <v>11.666666666666668</v>
      </c>
      <c r="AU40">
        <f t="shared" si="23"/>
        <v>4.2067307692307689E-2</v>
      </c>
      <c r="AV40">
        <f t="shared" si="24"/>
        <v>2.976190476190476E-2</v>
      </c>
      <c r="AW40">
        <f t="shared" si="25"/>
        <v>15.399999999999999</v>
      </c>
      <c r="AX40" s="13">
        <f t="shared" si="26"/>
        <v>0.26678399725274732</v>
      </c>
      <c r="AY40" s="10">
        <f t="shared" si="27"/>
        <v>0.35</v>
      </c>
    </row>
    <row r="41" spans="1:51" x14ac:dyDescent="0.3">
      <c r="A41" s="16">
        <f>'Pre Comp Data'!A6</f>
        <v>1294</v>
      </c>
      <c r="B41">
        <f>PRODUCT('Pre Comp Data'!B6, 5)</f>
        <v>5</v>
      </c>
      <c r="C41">
        <f>VLOOKUP('Pre Comp Data'!C6,ClimbLevel[],2,FALSE)</f>
        <v>5</v>
      </c>
      <c r="D41">
        <f>VLOOKUP('Pre Comp Data'!D6,BuddyClimb[],2,FALSE)</f>
        <v>0</v>
      </c>
      <c r="E41">
        <f>IFERROR(VLOOKUP(GETPIVOTDATA("Min of Climb Time",'Team Data'!$A$2,"Team #",A41),ClimbTime[],2,TRUE), 0)</f>
        <v>10</v>
      </c>
      <c r="F41">
        <f>GETPIVOTDATA("Sum of Climb Success/ Fail",'Team Data'!$A$2,"Team #",A41)/GETPIVOTDATA("Sum of Attempted Climb",'Team Data'!$A$2,"Team #",A41)*10</f>
        <v>3.333333333333333</v>
      </c>
      <c r="G41">
        <v>0</v>
      </c>
      <c r="H41">
        <f>VLOOKUP('Pre Comp Data'!E6,HatchLocations[],2,FALSE)</f>
        <v>0</v>
      </c>
      <c r="I41">
        <f>IFERROR(GETPIVOTDATA("Average of Hatches (Cargo Ship)",'Team Data'!$A$2,"Team #",A41)/8*10, 0)</f>
        <v>0.25</v>
      </c>
      <c r="J41">
        <f>IFERROR(GETPIVOTDATA("Average of Hatches (Rocket)",'Team Data'!$A$2,"Team #",A41)/12*10, 0)</f>
        <v>0</v>
      </c>
      <c r="K41">
        <f>VLOOKUP('Pre Comp Data'!F6,HatchIntake[],2,FALSE)</f>
        <v>0</v>
      </c>
      <c r="L41">
        <v>0</v>
      </c>
      <c r="M41">
        <v>0</v>
      </c>
      <c r="N41">
        <f>VLOOKUP('Pre Comp Data'!G6,CargoLocations[],2,FALSE)</f>
        <v>5</v>
      </c>
      <c r="O41">
        <f>IFERROR(GETPIVOTDATA("Average of Cargo (Cargo Ship)",'Team Data'!$A$2,"Team #",'Evaluation - 1st Seed'!A8)/8*10, 0)</f>
        <v>0</v>
      </c>
      <c r="P41">
        <f>IFERROR(GETPIVOTDATA("Average of Cargo (Rocket)",'Team Data'!$A$2,"Team #",'Evaluation - 1st Seed'!A8)/12*10, 0)</f>
        <v>0</v>
      </c>
      <c r="Q41">
        <f>VLOOKUP('Pre Comp Data'!H6,CargoIntake[],2,FALSE)</f>
        <v>5</v>
      </c>
      <c r="R41">
        <v>0</v>
      </c>
      <c r="S41">
        <v>0</v>
      </c>
      <c r="T41">
        <f>'Pre Comp Data'!I6</f>
        <v>7</v>
      </c>
      <c r="U41">
        <f>'Pre Comp Data'!J6</f>
        <v>4</v>
      </c>
      <c r="V41">
        <f>VLOOKUP('Pre Comp Data'!K6,Experience[],2,FALSE)</f>
        <v>6.666666666666667</v>
      </c>
      <c r="W41" s="7">
        <f>IF('Pre Comp Data'!L6 &gt;=10,10,'Pre Comp Data'!L6)</f>
        <v>1</v>
      </c>
      <c r="X41">
        <f t="shared" si="0"/>
        <v>15</v>
      </c>
      <c r="Y41">
        <f t="shared" si="1"/>
        <v>15</v>
      </c>
      <c r="Z41">
        <f t="shared" si="2"/>
        <v>0</v>
      </c>
      <c r="AA41">
        <f t="shared" si="3"/>
        <v>50</v>
      </c>
      <c r="AB41">
        <f t="shared" si="4"/>
        <v>33.333333333333329</v>
      </c>
      <c r="AC41">
        <f t="shared" si="5"/>
        <v>0</v>
      </c>
      <c r="AD41">
        <f t="shared" si="6"/>
        <v>0</v>
      </c>
      <c r="AE41">
        <f t="shared" si="7"/>
        <v>2</v>
      </c>
      <c r="AF41">
        <f t="shared" si="8"/>
        <v>0</v>
      </c>
      <c r="AG41">
        <f t="shared" si="9"/>
        <v>0</v>
      </c>
      <c r="AH41">
        <f t="shared" si="10"/>
        <v>0</v>
      </c>
      <c r="AI41">
        <f t="shared" si="11"/>
        <v>0</v>
      </c>
      <c r="AJ41">
        <f t="shared" si="12"/>
        <v>10</v>
      </c>
      <c r="AK41">
        <f t="shared" si="13"/>
        <v>0</v>
      </c>
      <c r="AL41">
        <f t="shared" si="14"/>
        <v>0</v>
      </c>
      <c r="AM41">
        <f t="shared" si="15"/>
        <v>20</v>
      </c>
      <c r="AN41">
        <f t="shared" si="16"/>
        <v>0</v>
      </c>
      <c r="AO41">
        <f t="shared" si="17"/>
        <v>0</v>
      </c>
      <c r="AP41">
        <f t="shared" si="18"/>
        <v>21</v>
      </c>
      <c r="AQ41">
        <f t="shared" si="19"/>
        <v>12</v>
      </c>
      <c r="AR41">
        <f t="shared" si="20"/>
        <v>0</v>
      </c>
      <c r="AS41" s="7">
        <f t="shared" si="21"/>
        <v>0</v>
      </c>
      <c r="AT41">
        <f t="shared" si="22"/>
        <v>10.793650793650793</v>
      </c>
      <c r="AU41">
        <f t="shared" si="23"/>
        <v>0.1076923076923077</v>
      </c>
      <c r="AV41">
        <f t="shared" si="24"/>
        <v>2.1428571428571428</v>
      </c>
      <c r="AW41">
        <f t="shared" si="25"/>
        <v>24.200000000000003</v>
      </c>
      <c r="AX41" s="13">
        <f t="shared" si="26"/>
        <v>0.29645909645909641</v>
      </c>
      <c r="AY41" s="10">
        <f t="shared" si="27"/>
        <v>0.55000000000000004</v>
      </c>
    </row>
    <row r="42" spans="1:51" x14ac:dyDescent="0.3">
      <c r="A42" s="25">
        <f>'Pre Comp Data'!A29</f>
        <v>4461</v>
      </c>
      <c r="B42" s="22">
        <f>PRODUCT('Pre Comp Data'!B29, 5)</f>
        <v>5</v>
      </c>
      <c r="C42" s="22">
        <f>VLOOKUP('Pre Comp Data'!C29,ClimbLevel[],2,FALSE)</f>
        <v>0</v>
      </c>
      <c r="D42" s="22">
        <f>VLOOKUP('Pre Comp Data'!D29,BuddyClimb[],2,FALSE)</f>
        <v>0</v>
      </c>
      <c r="E42" s="22">
        <f>IFERROR(VLOOKUP(GETPIVOTDATA("Min of Climb Time",'Team Data'!$A$2,"Team #",A42),ClimbTime[],2,TRUE), 0)</f>
        <v>0</v>
      </c>
      <c r="F42" s="22">
        <v>0</v>
      </c>
      <c r="G42" s="22">
        <v>0</v>
      </c>
      <c r="H42" s="22">
        <f>VLOOKUP('Pre Comp Data'!E29,HatchLocations[],2,FALSE)</f>
        <v>0</v>
      </c>
      <c r="I42" s="22">
        <f>IFERROR(GETPIVOTDATA("Average of Hatches (Cargo Ship)",'Team Data'!$A$2,"Team #",A42)/8*10, 0)</f>
        <v>0</v>
      </c>
      <c r="J42" s="22">
        <f>IFERROR(GETPIVOTDATA("Average of Hatches (Rocket)",'Team Data'!$A$2,"Team #",A42)/12*10, 0)</f>
        <v>0</v>
      </c>
      <c r="K42" s="22">
        <f>VLOOKUP('Pre Comp Data'!F29,HatchIntake[],2,FALSE)</f>
        <v>0</v>
      </c>
      <c r="L42" s="22">
        <v>0</v>
      </c>
      <c r="M42" s="22">
        <v>0</v>
      </c>
      <c r="N42" s="22">
        <f>VLOOKUP('Pre Comp Data'!G29,CargoLocations[],2,FALSE)</f>
        <v>0</v>
      </c>
      <c r="O42" s="22">
        <f>IFERROR(GETPIVOTDATA("Average of Cargo (Cargo Ship)",'Team Data'!$A$2,"Team #",'Evaluation - 1st Seed'!A31)/8*10, 0)</f>
        <v>2.916666666666667</v>
      </c>
      <c r="P42" s="22">
        <f>IFERROR(GETPIVOTDATA("Average of Cargo (Rocket)",'Team Data'!$A$2,"Team #",'Evaluation - 1st Seed'!A31)/12*10, 0)</f>
        <v>0.55555555555555558</v>
      </c>
      <c r="Q42" s="22">
        <f>VLOOKUP('Pre Comp Data'!H29,CargoIntake[],2,FALSE)</f>
        <v>0</v>
      </c>
      <c r="R42" s="22">
        <v>0</v>
      </c>
      <c r="S42" s="22">
        <v>0</v>
      </c>
      <c r="T42" s="22">
        <f>'Pre Comp Data'!I29</f>
        <v>0</v>
      </c>
      <c r="U42" s="22">
        <f>'Pre Comp Data'!J29</f>
        <v>0</v>
      </c>
      <c r="V42" s="22">
        <f>VLOOKUP('Pre Comp Data'!K29,Experience[],2,FALSE)</f>
        <v>0</v>
      </c>
      <c r="W42" s="26">
        <f>IF('Pre Comp Data'!L29 &gt;=10,10,'Pre Comp Data'!L29)</f>
        <v>0</v>
      </c>
      <c r="X42" s="22">
        <f t="shared" si="0"/>
        <v>15</v>
      </c>
      <c r="Y42" s="22">
        <f t="shared" si="1"/>
        <v>0</v>
      </c>
      <c r="Z42" s="22">
        <f t="shared" si="2"/>
        <v>0</v>
      </c>
      <c r="AA42" s="22">
        <f t="shared" si="3"/>
        <v>0</v>
      </c>
      <c r="AB42" s="22">
        <f t="shared" si="4"/>
        <v>0</v>
      </c>
      <c r="AC42" s="22">
        <f t="shared" si="5"/>
        <v>0</v>
      </c>
      <c r="AD42" s="22">
        <f t="shared" si="6"/>
        <v>0</v>
      </c>
      <c r="AE42" s="22">
        <f t="shared" si="7"/>
        <v>0</v>
      </c>
      <c r="AF42" s="22">
        <f t="shared" si="8"/>
        <v>0</v>
      </c>
      <c r="AG42" s="22">
        <f t="shared" si="9"/>
        <v>0</v>
      </c>
      <c r="AH42" s="22">
        <f t="shared" si="10"/>
        <v>0</v>
      </c>
      <c r="AI42" s="22">
        <f t="shared" si="11"/>
        <v>0</v>
      </c>
      <c r="AJ42" s="22">
        <f t="shared" si="12"/>
        <v>0</v>
      </c>
      <c r="AK42" s="22">
        <f t="shared" si="13"/>
        <v>11.666666666666668</v>
      </c>
      <c r="AL42" s="22">
        <f t="shared" si="14"/>
        <v>2.2222222222222223</v>
      </c>
      <c r="AM42" s="22">
        <f t="shared" si="15"/>
        <v>0</v>
      </c>
      <c r="AN42" s="22">
        <f t="shared" si="16"/>
        <v>0</v>
      </c>
      <c r="AO42" s="22">
        <f t="shared" si="17"/>
        <v>0</v>
      </c>
      <c r="AP42" s="22">
        <f t="shared" si="18"/>
        <v>0</v>
      </c>
      <c r="AQ42" s="22">
        <f t="shared" si="19"/>
        <v>0</v>
      </c>
      <c r="AR42" s="22">
        <f t="shared" si="20"/>
        <v>0</v>
      </c>
      <c r="AS42" s="26">
        <f t="shared" si="21"/>
        <v>0</v>
      </c>
      <c r="AT42" s="22">
        <f t="shared" si="22"/>
        <v>1.4285714285714284</v>
      </c>
      <c r="AU42">
        <f t="shared" si="23"/>
        <v>0</v>
      </c>
      <c r="AV42">
        <f t="shared" si="24"/>
        <v>0.99206349206349209</v>
      </c>
      <c r="AW42">
        <f t="shared" si="25"/>
        <v>0</v>
      </c>
      <c r="AX42" s="27">
        <f t="shared" si="26"/>
        <v>5.5014430014430009E-2</v>
      </c>
      <c r="AY42" s="10">
        <f t="shared" si="27"/>
        <v>0</v>
      </c>
    </row>
    <row r="50" spans="31:31" x14ac:dyDescent="0.3">
      <c r="AE50" t="s">
        <v>59</v>
      </c>
    </row>
  </sheetData>
  <autoFilter ref="AX1:AX50" xr:uid="{050B8304-F09C-4ADD-8C01-3449DCD1CDF6}"/>
  <sortState ref="A4:AX42">
    <sortCondition descending="1" ref="AX4"/>
  </sortState>
  <mergeCells count="5">
    <mergeCell ref="B1:W1"/>
    <mergeCell ref="X1:AS1"/>
    <mergeCell ref="AT1:AW1"/>
    <mergeCell ref="AX1:AY1"/>
    <mergeCell ref="B3:W3"/>
  </mergeCells>
  <conditionalFormatting sqref="AY1:AY40 AY43:AY1048576">
    <cfRule type="colorScale" priority="6">
      <colorScale>
        <cfvo type="min"/>
        <cfvo type="percentile" val="50"/>
        <cfvo type="max"/>
        <color theme="0"/>
        <color theme="8" tint="0.39997558519241921"/>
        <color rgb="FF00B0F0"/>
      </colorScale>
    </cfRule>
  </conditionalFormatting>
  <conditionalFormatting sqref="AX41">
    <cfRule type="colorScale" priority="5">
      <colorScale>
        <cfvo type="min"/>
        <cfvo type="percentile" val="50"/>
        <cfvo type="max"/>
        <color theme="0"/>
        <color theme="8" tint="0.39997558519241921"/>
        <color rgb="FF00B0F0"/>
      </colorScale>
    </cfRule>
  </conditionalFormatting>
  <conditionalFormatting sqref="AY41">
    <cfRule type="colorScale" priority="4">
      <colorScale>
        <cfvo type="min"/>
        <cfvo type="percentile" val="50"/>
        <cfvo type="max"/>
        <color theme="0"/>
        <color theme="8" tint="0.39997558519241921"/>
        <color rgb="FF00B0F0"/>
      </colorScale>
    </cfRule>
  </conditionalFormatting>
  <conditionalFormatting sqref="AX42">
    <cfRule type="colorScale" priority="3">
      <colorScale>
        <cfvo type="min"/>
        <cfvo type="percentile" val="50"/>
        <cfvo type="max"/>
        <color theme="0"/>
        <color theme="8" tint="0.39997558519241921"/>
        <color rgb="FF00B0F0"/>
      </colorScale>
    </cfRule>
  </conditionalFormatting>
  <conditionalFormatting sqref="AY42">
    <cfRule type="colorScale" priority="2">
      <colorScale>
        <cfvo type="min"/>
        <cfvo type="percentile" val="50"/>
        <cfvo type="max"/>
        <color theme="0"/>
        <color theme="8" tint="0.39997558519241921"/>
        <color rgb="FF00B0F0"/>
      </colorScale>
    </cfRule>
  </conditionalFormatting>
  <conditionalFormatting sqref="AX1:AX1048576">
    <cfRule type="colorScale" priority="1">
      <colorScale>
        <cfvo type="min"/>
        <cfvo type="percentile" val="50"/>
        <cfvo type="max"/>
        <color theme="0"/>
        <color theme="8" tint="0.39997558519241921"/>
        <color rgb="FF00B0F0"/>
      </colorScale>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0C956-4C33-46C8-AA68-8BAC51DB836D}">
  <dimension ref="A1:AY50"/>
  <sheetViews>
    <sheetView topLeftCell="A2" workbookViewId="0">
      <pane xSplit="1" topLeftCell="B1" activePane="topRight" state="frozen"/>
      <selection pane="topRight" activeCell="AX5" sqref="AX5"/>
    </sheetView>
  </sheetViews>
  <sheetFormatPr defaultRowHeight="14.4" x14ac:dyDescent="0.3"/>
  <cols>
    <col min="1" max="1" width="8.88671875" style="7"/>
    <col min="2" max="22" width="2.77734375" customWidth="1"/>
    <col min="23" max="23" width="2.77734375" style="7" customWidth="1"/>
    <col min="24" max="24" width="3" customWidth="1"/>
    <col min="25" max="27" width="2.77734375" customWidth="1"/>
    <col min="28" max="28" width="3.77734375" customWidth="1"/>
    <col min="29" max="44" width="2.77734375" customWidth="1"/>
    <col min="45" max="45" width="2.77734375" style="7" customWidth="1"/>
    <col min="46" max="46" width="4.33203125" customWidth="1"/>
    <col min="47" max="49" width="3.6640625" customWidth="1"/>
    <col min="50" max="50" width="5.6640625" style="12" customWidth="1"/>
    <col min="51" max="51" width="5.6640625" style="9" customWidth="1"/>
  </cols>
  <sheetData>
    <row r="1" spans="1:51" s="17" customFormat="1" ht="15" thickBot="1" x14ac:dyDescent="0.35">
      <c r="A1" s="14"/>
      <c r="B1" s="30" t="s">
        <v>26</v>
      </c>
      <c r="C1" s="31"/>
      <c r="D1" s="31"/>
      <c r="E1" s="31"/>
      <c r="F1" s="31"/>
      <c r="G1" s="31"/>
      <c r="H1" s="31"/>
      <c r="I1" s="31"/>
      <c r="J1" s="31"/>
      <c r="K1" s="31"/>
      <c r="L1" s="31"/>
      <c r="M1" s="31"/>
      <c r="N1" s="31"/>
      <c r="O1" s="31"/>
      <c r="P1" s="31"/>
      <c r="Q1" s="31"/>
      <c r="R1" s="31"/>
      <c r="S1" s="31"/>
      <c r="T1" s="31"/>
      <c r="U1" s="31"/>
      <c r="V1" s="31"/>
      <c r="W1" s="32"/>
      <c r="X1" s="30" t="s">
        <v>27</v>
      </c>
      <c r="Y1" s="31"/>
      <c r="Z1" s="31"/>
      <c r="AA1" s="31"/>
      <c r="AB1" s="31"/>
      <c r="AC1" s="31"/>
      <c r="AD1" s="31"/>
      <c r="AE1" s="31"/>
      <c r="AF1" s="31"/>
      <c r="AG1" s="31"/>
      <c r="AH1" s="31"/>
      <c r="AI1" s="31"/>
      <c r="AJ1" s="31"/>
      <c r="AK1" s="31"/>
      <c r="AL1" s="31"/>
      <c r="AM1" s="31"/>
      <c r="AN1" s="31"/>
      <c r="AO1" s="31"/>
      <c r="AP1" s="31"/>
      <c r="AQ1" s="31"/>
      <c r="AR1" s="31"/>
      <c r="AS1" s="32"/>
      <c r="AT1" s="30" t="s">
        <v>28</v>
      </c>
      <c r="AU1" s="31"/>
      <c r="AV1" s="31"/>
      <c r="AW1" s="32"/>
      <c r="AX1" s="30" t="s">
        <v>29</v>
      </c>
      <c r="AY1" s="32"/>
    </row>
    <row r="2" spans="1:51" s="5" customFormat="1" ht="140.4" x14ac:dyDescent="0.3">
      <c r="A2" s="6"/>
      <c r="B2" s="5" t="s">
        <v>1</v>
      </c>
      <c r="C2" s="5" t="s">
        <v>2</v>
      </c>
      <c r="D2" s="5" t="s">
        <v>30</v>
      </c>
      <c r="E2" s="5" t="s">
        <v>20</v>
      </c>
      <c r="F2" s="5" t="s">
        <v>31</v>
      </c>
      <c r="G2" s="5" t="s">
        <v>32</v>
      </c>
      <c r="H2" s="5" t="s">
        <v>33</v>
      </c>
      <c r="I2" s="5" t="s">
        <v>14</v>
      </c>
      <c r="J2" s="5" t="s">
        <v>15</v>
      </c>
      <c r="K2" s="5" t="s">
        <v>5</v>
      </c>
      <c r="L2" s="5" t="s">
        <v>34</v>
      </c>
      <c r="M2" s="5" t="s">
        <v>35</v>
      </c>
      <c r="N2" s="5" t="s">
        <v>36</v>
      </c>
      <c r="O2" s="5" t="s">
        <v>16</v>
      </c>
      <c r="P2" s="5" t="s">
        <v>17</v>
      </c>
      <c r="Q2" s="5" t="s">
        <v>7</v>
      </c>
      <c r="R2" s="5" t="s">
        <v>37</v>
      </c>
      <c r="S2" s="5" t="s">
        <v>38</v>
      </c>
      <c r="T2" s="5" t="s">
        <v>9</v>
      </c>
      <c r="U2" s="5" t="s">
        <v>10</v>
      </c>
      <c r="V2" s="5" t="s">
        <v>11</v>
      </c>
      <c r="W2" s="6" t="s">
        <v>12</v>
      </c>
      <c r="X2" s="5" t="s">
        <v>1</v>
      </c>
      <c r="Y2" s="5" t="s">
        <v>2</v>
      </c>
      <c r="Z2" s="5" t="s">
        <v>30</v>
      </c>
      <c r="AA2" s="5" t="s">
        <v>20</v>
      </c>
      <c r="AB2" s="5" t="s">
        <v>31</v>
      </c>
      <c r="AC2" s="5" t="s">
        <v>32</v>
      </c>
      <c r="AD2" s="5" t="s">
        <v>33</v>
      </c>
      <c r="AE2" s="5" t="s">
        <v>14</v>
      </c>
      <c r="AF2" s="5" t="s">
        <v>15</v>
      </c>
      <c r="AG2" s="5" t="s">
        <v>5</v>
      </c>
      <c r="AH2" s="5" t="s">
        <v>34</v>
      </c>
      <c r="AI2" s="5" t="s">
        <v>35</v>
      </c>
      <c r="AJ2" s="5" t="s">
        <v>36</v>
      </c>
      <c r="AK2" s="5" t="s">
        <v>16</v>
      </c>
      <c r="AL2" s="5" t="s">
        <v>17</v>
      </c>
      <c r="AM2" s="5" t="s">
        <v>7</v>
      </c>
      <c r="AN2" s="5" t="s">
        <v>37</v>
      </c>
      <c r="AO2" s="5" t="s">
        <v>38</v>
      </c>
      <c r="AP2" s="5" t="s">
        <v>9</v>
      </c>
      <c r="AQ2" s="5" t="s">
        <v>10</v>
      </c>
      <c r="AR2" s="5" t="s">
        <v>11</v>
      </c>
      <c r="AS2" s="6" t="s">
        <v>12</v>
      </c>
      <c r="AT2" s="5" t="s">
        <v>39</v>
      </c>
      <c r="AU2" s="5" t="s">
        <v>40</v>
      </c>
      <c r="AV2" s="5" t="s">
        <v>41</v>
      </c>
      <c r="AW2" s="5" t="s">
        <v>42</v>
      </c>
      <c r="AX2" s="11" t="s">
        <v>43</v>
      </c>
      <c r="AY2" s="8" t="s">
        <v>44</v>
      </c>
    </row>
    <row r="3" spans="1:51" x14ac:dyDescent="0.3">
      <c r="A3" s="7" t="s">
        <v>45</v>
      </c>
      <c r="B3" s="33"/>
      <c r="C3" s="34"/>
      <c r="D3" s="34"/>
      <c r="E3" s="34"/>
      <c r="F3" s="34"/>
      <c r="G3" s="34"/>
      <c r="H3" s="34"/>
      <c r="I3" s="34"/>
      <c r="J3" s="34"/>
      <c r="K3" s="34"/>
      <c r="L3" s="34"/>
      <c r="M3" s="34"/>
      <c r="N3" s="34"/>
      <c r="O3" s="34"/>
      <c r="P3" s="34"/>
      <c r="Q3" s="34"/>
      <c r="R3" s="34"/>
      <c r="S3" s="34"/>
      <c r="T3" s="34"/>
      <c r="U3" s="34"/>
      <c r="V3" s="34"/>
      <c r="W3" s="35"/>
      <c r="X3">
        <v>5</v>
      </c>
      <c r="Y3">
        <v>3</v>
      </c>
      <c r="Z3">
        <v>0</v>
      </c>
      <c r="AA3">
        <v>3</v>
      </c>
      <c r="AB3">
        <v>6</v>
      </c>
      <c r="AC3">
        <v>0</v>
      </c>
      <c r="AD3">
        <v>3</v>
      </c>
      <c r="AE3">
        <v>3</v>
      </c>
      <c r="AF3">
        <v>3</v>
      </c>
      <c r="AG3">
        <v>3</v>
      </c>
      <c r="AH3">
        <v>0</v>
      </c>
      <c r="AI3">
        <v>0</v>
      </c>
      <c r="AJ3">
        <v>3</v>
      </c>
      <c r="AK3">
        <v>3</v>
      </c>
      <c r="AL3">
        <v>3</v>
      </c>
      <c r="AM3">
        <v>3</v>
      </c>
      <c r="AN3">
        <v>0</v>
      </c>
      <c r="AO3">
        <v>0</v>
      </c>
      <c r="AP3">
        <v>7</v>
      </c>
      <c r="AQ3">
        <v>7</v>
      </c>
      <c r="AR3">
        <v>0</v>
      </c>
      <c r="AS3" s="7">
        <v>0</v>
      </c>
      <c r="AT3">
        <v>20</v>
      </c>
      <c r="AU3">
        <v>14</v>
      </c>
      <c r="AV3">
        <v>10</v>
      </c>
      <c r="AW3">
        <v>44</v>
      </c>
    </row>
    <row r="4" spans="1:51" x14ac:dyDescent="0.3">
      <c r="A4" s="16">
        <f>'Pre Comp Data'!A9</f>
        <v>2046</v>
      </c>
      <c r="B4">
        <f>PRODUCT('Pre Comp Data'!B9, 5)</f>
        <v>10</v>
      </c>
      <c r="C4">
        <f>VLOOKUP('Pre Comp Data'!C9,ClimbLevel[],2,FALSE)</f>
        <v>10</v>
      </c>
      <c r="D4">
        <f>VLOOKUP('Pre Comp Data'!D9,BuddyClimb[],2,FALSE)</f>
        <v>0</v>
      </c>
      <c r="E4">
        <f>IFERROR(VLOOKUP(GETPIVOTDATA("Min of Climb Time",'Team Data'!$A$2,"Team #",A4),ClimbTime[],2,TRUE), 0)</f>
        <v>10</v>
      </c>
      <c r="F4">
        <f>GETPIVOTDATA("Sum of Climb Success/ Fail",'Team Data'!$A$2,"Team #",A4)/GETPIVOTDATA("Sum of Attempted Climb",'Team Data'!$A$2,"Team #",A4)*10</f>
        <v>10</v>
      </c>
      <c r="G4">
        <v>0</v>
      </c>
      <c r="H4">
        <f>VLOOKUP('Pre Comp Data'!E9,HatchLocations[],2,FALSE)</f>
        <v>10</v>
      </c>
      <c r="I4">
        <f>IFERROR(GETPIVOTDATA("Average of Hatches (Cargo Ship)",'Team Data'!$A$2,"Team #",A4)/8*10, 0)</f>
        <v>0.375</v>
      </c>
      <c r="J4">
        <f>IFERROR(GETPIVOTDATA("Average of Hatches (Rocket)",'Team Data'!$A$2,"Team #",A4)/12*10, 0)</f>
        <v>3.0833333333333335</v>
      </c>
      <c r="K4">
        <f>VLOOKUP('Pre Comp Data'!F9,HatchIntake[],2,FALSE)</f>
        <v>5</v>
      </c>
      <c r="L4">
        <v>0</v>
      </c>
      <c r="M4">
        <v>0</v>
      </c>
      <c r="N4">
        <f>VLOOKUP('Pre Comp Data'!G9,CargoLocations[],2,FALSE)</f>
        <v>10</v>
      </c>
      <c r="O4">
        <f>IFERROR(GETPIVOTDATA("Average of Cargo (Cargo Ship)",'Team Data'!$A$2,"Team #",'Evaluation - 2nd Seed'!A11)/8*10, 0)</f>
        <v>2.5</v>
      </c>
      <c r="P4">
        <f>IFERROR(GETPIVOTDATA("Average of Cargo (Rocket)",'Team Data'!$A$2,"Team #",'Evaluation - 2nd Seed'!A11)/12*10, 0)</f>
        <v>0</v>
      </c>
      <c r="Q4">
        <f>VLOOKUP('Pre Comp Data'!H9,CargoIntake[],2,FALSE)</f>
        <v>10</v>
      </c>
      <c r="R4">
        <v>0</v>
      </c>
      <c r="S4">
        <v>0</v>
      </c>
      <c r="T4">
        <f>'Pre Comp Data'!I9</f>
        <v>7</v>
      </c>
      <c r="U4">
        <f>'Pre Comp Data'!J9</f>
        <v>4</v>
      </c>
      <c r="V4">
        <f>VLOOKUP('Pre Comp Data'!K9,Experience[],2,FALSE)</f>
        <v>6.666666666666667</v>
      </c>
      <c r="W4" s="7">
        <f>IF('Pre Comp Data'!L9 &gt;=10,10,'Pre Comp Data'!L9)</f>
        <v>6</v>
      </c>
      <c r="X4">
        <f t="shared" ref="X4:X42" si="0">PRODUCT($X$3,B4)</f>
        <v>50</v>
      </c>
      <c r="Y4">
        <f t="shared" ref="Y4:Y42" si="1">PRODUCT($Y$3,C4)</f>
        <v>30</v>
      </c>
      <c r="Z4">
        <f t="shared" ref="Z4:Z42" si="2">PRODUCT($Z$3,D4)</f>
        <v>0</v>
      </c>
      <c r="AA4">
        <f t="shared" ref="AA4:AA42" si="3">PRODUCT($AA$3,E4)</f>
        <v>30</v>
      </c>
      <c r="AB4">
        <f t="shared" ref="AB4:AB42" si="4">PRODUCT($AB$3,F4)</f>
        <v>60</v>
      </c>
      <c r="AC4">
        <f t="shared" ref="AC4:AC42" si="5">PRODUCT($AC$3,G4)</f>
        <v>0</v>
      </c>
      <c r="AD4">
        <f t="shared" ref="AD4:AD42" si="6">PRODUCT($AD$3,H4)</f>
        <v>30</v>
      </c>
      <c r="AE4">
        <f t="shared" ref="AE4:AE42" si="7">PRODUCT($AE$3,I4)</f>
        <v>1.125</v>
      </c>
      <c r="AF4">
        <f t="shared" ref="AF4:AF42" si="8">PRODUCT($AF$3,J4)</f>
        <v>9.25</v>
      </c>
      <c r="AG4">
        <f t="shared" ref="AG4:AG42" si="9">PRODUCT($AG$3,K4)</f>
        <v>15</v>
      </c>
      <c r="AH4">
        <f t="shared" ref="AH4:AH42" si="10">PRODUCT($AH$3,L4)</f>
        <v>0</v>
      </c>
      <c r="AI4">
        <f t="shared" ref="AI4:AI42" si="11">PRODUCT($AI$3,M4)</f>
        <v>0</v>
      </c>
      <c r="AJ4">
        <f t="shared" ref="AJ4:AJ42" si="12">PRODUCT($AJ$3,N4)</f>
        <v>30</v>
      </c>
      <c r="AK4">
        <f t="shared" ref="AK4:AK42" si="13">PRODUCT($AK$3,O4)</f>
        <v>7.5</v>
      </c>
      <c r="AL4">
        <f t="shared" ref="AL4:AL42" si="14">PRODUCT($AL$3,P4)</f>
        <v>0</v>
      </c>
      <c r="AM4">
        <f t="shared" ref="AM4:AM42" si="15">PRODUCT($AM$3,Q4)</f>
        <v>30</v>
      </c>
      <c r="AN4">
        <f t="shared" ref="AN4:AN42" si="16">PRODUCT($AN$3,R4)</f>
        <v>0</v>
      </c>
      <c r="AO4">
        <f t="shared" ref="AO4:AO42" si="17">PRODUCT($AO$3,S4)</f>
        <v>0</v>
      </c>
      <c r="AP4">
        <f t="shared" ref="AP4:AP42" si="18">PRODUCT($AP$3,T4)</f>
        <v>49</v>
      </c>
      <c r="AQ4">
        <f t="shared" ref="AQ4:AQ42" si="19">PRODUCT($AQ$3,U4)</f>
        <v>28</v>
      </c>
      <c r="AR4">
        <f t="shared" ref="AR4:AR42" si="20">PRODUCT($AR$3,V4)</f>
        <v>0</v>
      </c>
      <c r="AS4" s="7">
        <f t="shared" ref="AS4:AS42" si="21">PRODUCT($AS$3,W4)</f>
        <v>0</v>
      </c>
      <c r="AT4">
        <f t="shared" ref="AT4:AT42" si="22">SUM(X4:AC4)/380*$AT$3</f>
        <v>8.9473684210526319</v>
      </c>
      <c r="AU4">
        <f t="shared" ref="AU4:AU42" si="23">SUM(AD4:AI4)/390*$AU$3</f>
        <v>1.9878205128205129</v>
      </c>
      <c r="AV4">
        <f t="shared" ref="AV4:AV42" si="24">SUM(AJ4:AO4)/410*$AV$3</f>
        <v>1.6463414634146343</v>
      </c>
      <c r="AW4">
        <f t="shared" ref="AW4:AW42" si="25">SUM(AP4:AS4)/125*$AW$3</f>
        <v>27.103999999999999</v>
      </c>
      <c r="AX4" s="13">
        <f t="shared" ref="AX4:AX42" si="26">SUM(AT4:AV4)/44</f>
        <v>0.28594387266563132</v>
      </c>
      <c r="AY4" s="10">
        <f t="shared" ref="AY4:AY9" si="27">AW4/44</f>
        <v>0.61599999999999999</v>
      </c>
    </row>
    <row r="5" spans="1:51" x14ac:dyDescent="0.3">
      <c r="A5" s="16">
        <f>'Pre Comp Data'!A21</f>
        <v>3574</v>
      </c>
      <c r="B5">
        <f>PRODUCT('Pre Comp Data'!B21, 5)</f>
        <v>10</v>
      </c>
      <c r="C5">
        <f>VLOOKUP('Pre Comp Data'!C21,ClimbLevel[],2,FALSE)</f>
        <v>10</v>
      </c>
      <c r="D5">
        <f>VLOOKUP('Pre Comp Data'!D21,BuddyClimb[],2,FALSE)</f>
        <v>0</v>
      </c>
      <c r="E5">
        <f>IFERROR(VLOOKUP(GETPIVOTDATA("Min of Climb Time",'Team Data'!$A$2,"Team #",A5),ClimbTime[],2,TRUE), 0)</f>
        <v>10</v>
      </c>
      <c r="F5">
        <f>GETPIVOTDATA("Sum of Climb Success/ Fail",'Team Data'!$A$2,"Team #",A5)/GETPIVOTDATA("Sum of Attempted Climb",'Team Data'!$A$2,"Team #",A5)*10</f>
        <v>8.75</v>
      </c>
      <c r="G5">
        <v>0</v>
      </c>
      <c r="H5">
        <f>VLOOKUP('Pre Comp Data'!E21,HatchLocations[],2,FALSE)</f>
        <v>10</v>
      </c>
      <c r="I5">
        <f>IFERROR(GETPIVOTDATA("Average of Hatches (Cargo Ship)",'Team Data'!$A$2,"Team #",A5)/8*10, 0)</f>
        <v>2.7777777777777777</v>
      </c>
      <c r="J5">
        <f>IFERROR(GETPIVOTDATA("Average of Hatches (Rocket)",'Team Data'!$A$2,"Team #",A5)/12*10, 0)</f>
        <v>0.18518518518518517</v>
      </c>
      <c r="K5">
        <f>VLOOKUP('Pre Comp Data'!F21,HatchIntake[],2,FALSE)</f>
        <v>10</v>
      </c>
      <c r="L5">
        <v>0</v>
      </c>
      <c r="M5">
        <v>0</v>
      </c>
      <c r="N5">
        <f>VLOOKUP('Pre Comp Data'!G21,CargoLocations[],2,FALSE)</f>
        <v>10</v>
      </c>
      <c r="O5">
        <f>IFERROR(GETPIVOTDATA("Average of Cargo (Cargo Ship)",'Team Data'!$A$2,"Team #",'Evaluation - 2nd Seed'!A23)/8*10, 0)</f>
        <v>0.1388888888888889</v>
      </c>
      <c r="P5">
        <f>IFERROR(GETPIVOTDATA("Average of Cargo (Rocket)",'Team Data'!$A$2,"Team #",'Evaluation - 2nd Seed'!A23)/12*10, 0)</f>
        <v>9.2592592592592587E-2</v>
      </c>
      <c r="Q5">
        <f>VLOOKUP('Pre Comp Data'!H21,CargoIntake[],2,FALSE)</f>
        <v>10</v>
      </c>
      <c r="R5">
        <v>0</v>
      </c>
      <c r="S5">
        <v>0</v>
      </c>
      <c r="T5">
        <f>'Pre Comp Data'!I21</f>
        <v>7</v>
      </c>
      <c r="U5">
        <f>'Pre Comp Data'!J21</f>
        <v>4</v>
      </c>
      <c r="V5">
        <f>VLOOKUP('Pre Comp Data'!K21,Experience[],2,FALSE)</f>
        <v>0</v>
      </c>
      <c r="W5" s="7">
        <f>IF('Pre Comp Data'!L21 &gt;=10,10,'Pre Comp Data'!L21)</f>
        <v>0</v>
      </c>
      <c r="X5">
        <f t="shared" si="0"/>
        <v>50</v>
      </c>
      <c r="Y5">
        <f t="shared" si="1"/>
        <v>30</v>
      </c>
      <c r="Z5">
        <f t="shared" si="2"/>
        <v>0</v>
      </c>
      <c r="AA5">
        <f t="shared" si="3"/>
        <v>30</v>
      </c>
      <c r="AB5">
        <f t="shared" si="4"/>
        <v>52.5</v>
      </c>
      <c r="AC5">
        <f t="shared" si="5"/>
        <v>0</v>
      </c>
      <c r="AD5">
        <f t="shared" si="6"/>
        <v>30</v>
      </c>
      <c r="AE5">
        <f t="shared" si="7"/>
        <v>8.3333333333333321</v>
      </c>
      <c r="AF5">
        <f t="shared" si="8"/>
        <v>0.55555555555555558</v>
      </c>
      <c r="AG5">
        <f t="shared" si="9"/>
        <v>30</v>
      </c>
      <c r="AH5">
        <f t="shared" si="10"/>
        <v>0</v>
      </c>
      <c r="AI5">
        <f t="shared" si="11"/>
        <v>0</v>
      </c>
      <c r="AJ5">
        <f t="shared" si="12"/>
        <v>30</v>
      </c>
      <c r="AK5">
        <f t="shared" si="13"/>
        <v>0.41666666666666669</v>
      </c>
      <c r="AL5">
        <f t="shared" si="14"/>
        <v>0.27777777777777779</v>
      </c>
      <c r="AM5">
        <f t="shared" si="15"/>
        <v>30</v>
      </c>
      <c r="AN5">
        <f t="shared" si="16"/>
        <v>0</v>
      </c>
      <c r="AO5">
        <f t="shared" si="17"/>
        <v>0</v>
      </c>
      <c r="AP5">
        <f t="shared" si="18"/>
        <v>49</v>
      </c>
      <c r="AQ5">
        <f t="shared" si="19"/>
        <v>28</v>
      </c>
      <c r="AR5">
        <f t="shared" si="20"/>
        <v>0</v>
      </c>
      <c r="AS5" s="7">
        <f t="shared" si="21"/>
        <v>0</v>
      </c>
      <c r="AT5">
        <f t="shared" si="22"/>
        <v>8.5526315789473681</v>
      </c>
      <c r="AU5">
        <f t="shared" si="23"/>
        <v>2.4729344729344729</v>
      </c>
      <c r="AV5">
        <f t="shared" si="24"/>
        <v>1.480352303523035</v>
      </c>
      <c r="AW5">
        <f t="shared" si="25"/>
        <v>27.103999999999999</v>
      </c>
      <c r="AX5" s="13">
        <f t="shared" si="26"/>
        <v>0.28422541716829264</v>
      </c>
      <c r="AY5" s="10">
        <f t="shared" si="27"/>
        <v>0.61599999999999999</v>
      </c>
    </row>
    <row r="6" spans="1:51" x14ac:dyDescent="0.3">
      <c r="A6" s="16">
        <f>'Pre Comp Data'!A8</f>
        <v>1983</v>
      </c>
      <c r="B6">
        <f>PRODUCT('Pre Comp Data'!B8, 5)</f>
        <v>10</v>
      </c>
      <c r="C6">
        <f>VLOOKUP('Pre Comp Data'!C8,ClimbLevel[],2,FALSE)</f>
        <v>10</v>
      </c>
      <c r="D6">
        <f>VLOOKUP('Pre Comp Data'!D8,BuddyClimb[],2,FALSE)</f>
        <v>0</v>
      </c>
      <c r="E6">
        <f>IFERROR(VLOOKUP(GETPIVOTDATA("Min of Climb Time",'Team Data'!$A$2,"Team #",A6),ClimbTime[],2,TRUE), 0)</f>
        <v>10</v>
      </c>
      <c r="F6">
        <f>GETPIVOTDATA("Sum of Climb Success/ Fail",'Team Data'!$A$2,"Team #",A6)/GETPIVOTDATA("Sum of Attempted Climb",'Team Data'!$A$2,"Team #",A6)*10</f>
        <v>8.1818181818181817</v>
      </c>
      <c r="G6">
        <v>0</v>
      </c>
      <c r="H6">
        <f>VLOOKUP('Pre Comp Data'!E8,HatchLocations[],2,FALSE)</f>
        <v>10</v>
      </c>
      <c r="I6">
        <f>IFERROR(GETPIVOTDATA("Average of Hatches (Cargo Ship)",'Team Data'!$A$2,"Team #",A6)/8*10, 0)</f>
        <v>1.5625</v>
      </c>
      <c r="J6">
        <f>IFERROR(GETPIVOTDATA("Average of Hatches (Rocket)",'Team Data'!$A$2,"Team #",A6)/12*10, 0)</f>
        <v>1.3888888888888888</v>
      </c>
      <c r="K6">
        <f>VLOOKUP('Pre Comp Data'!F8,HatchIntake[],2,FALSE)</f>
        <v>5</v>
      </c>
      <c r="L6">
        <v>0</v>
      </c>
      <c r="M6">
        <v>0</v>
      </c>
      <c r="N6">
        <f>VLOOKUP('Pre Comp Data'!G8,CargoLocations[],2,FALSE)</f>
        <v>10</v>
      </c>
      <c r="O6">
        <f>IFERROR(GETPIVOTDATA("Average of Cargo (Cargo Ship)",'Team Data'!$A$2,"Team #",'Evaluation - 2nd Seed'!A10)/8*10, 0)</f>
        <v>0</v>
      </c>
      <c r="P6">
        <f>IFERROR(GETPIVOTDATA("Average of Cargo (Rocket)",'Team Data'!$A$2,"Team #",'Evaluation - 2nd Seed'!A10)/12*10, 0)</f>
        <v>0</v>
      </c>
      <c r="Q6">
        <f>VLOOKUP('Pre Comp Data'!H8,CargoIntake[],2,FALSE)</f>
        <v>5</v>
      </c>
      <c r="R6">
        <v>0</v>
      </c>
      <c r="S6">
        <v>0</v>
      </c>
      <c r="T6">
        <f>'Pre Comp Data'!I8</f>
        <v>7</v>
      </c>
      <c r="U6">
        <f>'Pre Comp Data'!J8</f>
        <v>0</v>
      </c>
      <c r="V6">
        <f>VLOOKUP('Pre Comp Data'!K8,Experience[],2,FALSE)</f>
        <v>0</v>
      </c>
      <c r="W6" s="7">
        <f>IF('Pre Comp Data'!L8 &gt;=10,10,'Pre Comp Data'!L8)</f>
        <v>10</v>
      </c>
      <c r="X6">
        <f t="shared" si="0"/>
        <v>50</v>
      </c>
      <c r="Y6">
        <f t="shared" si="1"/>
        <v>30</v>
      </c>
      <c r="Z6">
        <f t="shared" si="2"/>
        <v>0</v>
      </c>
      <c r="AA6">
        <f t="shared" si="3"/>
        <v>30</v>
      </c>
      <c r="AB6">
        <f t="shared" si="4"/>
        <v>49.090909090909093</v>
      </c>
      <c r="AC6">
        <f t="shared" si="5"/>
        <v>0</v>
      </c>
      <c r="AD6">
        <f t="shared" si="6"/>
        <v>30</v>
      </c>
      <c r="AE6">
        <f t="shared" si="7"/>
        <v>4.6875</v>
      </c>
      <c r="AF6">
        <f t="shared" si="8"/>
        <v>4.1666666666666661</v>
      </c>
      <c r="AG6">
        <f t="shared" si="9"/>
        <v>15</v>
      </c>
      <c r="AH6">
        <f t="shared" si="10"/>
        <v>0</v>
      </c>
      <c r="AI6">
        <f t="shared" si="11"/>
        <v>0</v>
      </c>
      <c r="AJ6">
        <f t="shared" si="12"/>
        <v>30</v>
      </c>
      <c r="AK6">
        <f t="shared" si="13"/>
        <v>0</v>
      </c>
      <c r="AL6">
        <f t="shared" si="14"/>
        <v>0</v>
      </c>
      <c r="AM6">
        <f t="shared" si="15"/>
        <v>15</v>
      </c>
      <c r="AN6">
        <f t="shared" si="16"/>
        <v>0</v>
      </c>
      <c r="AO6">
        <f t="shared" si="17"/>
        <v>0</v>
      </c>
      <c r="AP6">
        <f t="shared" si="18"/>
        <v>49</v>
      </c>
      <c r="AQ6">
        <f t="shared" si="19"/>
        <v>0</v>
      </c>
      <c r="AR6">
        <f t="shared" si="20"/>
        <v>0</v>
      </c>
      <c r="AS6" s="7">
        <f t="shared" si="21"/>
        <v>0</v>
      </c>
      <c r="AT6">
        <f t="shared" si="22"/>
        <v>8.3732057416267942</v>
      </c>
      <c r="AU6">
        <f t="shared" si="23"/>
        <v>1.9332264957264955</v>
      </c>
      <c r="AV6">
        <f t="shared" si="24"/>
        <v>1.0975609756097562</v>
      </c>
      <c r="AW6">
        <f t="shared" si="25"/>
        <v>17.248000000000001</v>
      </c>
      <c r="AX6" s="13">
        <f t="shared" si="26"/>
        <v>0.2591816639309783</v>
      </c>
      <c r="AY6" s="10">
        <f t="shared" si="27"/>
        <v>0.39200000000000002</v>
      </c>
    </row>
    <row r="7" spans="1:51" x14ac:dyDescent="0.3">
      <c r="A7" s="16">
        <f>'Pre Comp Data'!A22</f>
        <v>3588</v>
      </c>
      <c r="B7">
        <f>PRODUCT('Pre Comp Data'!B22, 5)</f>
        <v>10</v>
      </c>
      <c r="C7">
        <f>VLOOKUP('Pre Comp Data'!C22,ClimbLevel[],2,FALSE)</f>
        <v>2.5</v>
      </c>
      <c r="D7">
        <f>VLOOKUP('Pre Comp Data'!D22,BuddyClimb[],2,FALSE)</f>
        <v>0</v>
      </c>
      <c r="E7">
        <f>IFERROR(VLOOKUP(GETPIVOTDATA("Min of Climb Time",'Team Data'!$A$2,"Team #",A7),ClimbTime[],2,TRUE), 0)</f>
        <v>10</v>
      </c>
      <c r="F7">
        <f>GETPIVOTDATA("Sum of Climb Success/ Fail",'Team Data'!$A$2,"Team #",A7)/GETPIVOTDATA("Sum of Attempted Climb",'Team Data'!$A$2,"Team #",A7)*10</f>
        <v>10</v>
      </c>
      <c r="G7">
        <v>0</v>
      </c>
      <c r="H7">
        <f>VLOOKUP('Pre Comp Data'!E22,HatchLocations[],2,FALSE)</f>
        <v>10</v>
      </c>
      <c r="I7">
        <f>IFERROR(GETPIVOTDATA("Average of Hatches (Cargo Ship)",'Team Data'!$A$2,"Team #",A7)/8*10, 0)</f>
        <v>1.0227272727272727</v>
      </c>
      <c r="J7">
        <f>IFERROR(GETPIVOTDATA("Average of Hatches (Rocket)",'Team Data'!$A$2,"Team #",A7)/12*10, 0)</f>
        <v>0.98484848484848497</v>
      </c>
      <c r="K7">
        <f>VLOOKUP('Pre Comp Data'!F22,HatchIntake[],2,FALSE)</f>
        <v>5</v>
      </c>
      <c r="L7">
        <v>0</v>
      </c>
      <c r="M7">
        <v>0</v>
      </c>
      <c r="N7">
        <f>VLOOKUP('Pre Comp Data'!G22,CargoLocations[],2,FALSE)</f>
        <v>10</v>
      </c>
      <c r="O7">
        <f>IFERROR(GETPIVOTDATA("Average of Cargo (Cargo Ship)",'Team Data'!$A$2,"Team #",'Evaluation - 2nd Seed'!A24)/8*10, 0)</f>
        <v>0</v>
      </c>
      <c r="P7">
        <f>IFERROR(GETPIVOTDATA("Average of Cargo (Rocket)",'Team Data'!$A$2,"Team #",'Evaluation - 2nd Seed'!A24)/12*10, 0)</f>
        <v>0</v>
      </c>
      <c r="Q7">
        <f>VLOOKUP('Pre Comp Data'!H22,CargoIntake[],2,FALSE)</f>
        <v>10</v>
      </c>
      <c r="R7">
        <v>0</v>
      </c>
      <c r="S7">
        <v>0</v>
      </c>
      <c r="T7">
        <f>'Pre Comp Data'!I22</f>
        <v>7</v>
      </c>
      <c r="U7">
        <f>'Pre Comp Data'!J22</f>
        <v>6</v>
      </c>
      <c r="V7">
        <f>VLOOKUP('Pre Comp Data'!K22,Experience[],2,FALSE)</f>
        <v>0</v>
      </c>
      <c r="W7" s="7">
        <f>IF('Pre Comp Data'!L22 &gt;=10,10,'Pre Comp Data'!L22)</f>
        <v>1</v>
      </c>
      <c r="X7">
        <f t="shared" si="0"/>
        <v>50</v>
      </c>
      <c r="Y7">
        <f t="shared" si="1"/>
        <v>7.5</v>
      </c>
      <c r="Z7">
        <f t="shared" si="2"/>
        <v>0</v>
      </c>
      <c r="AA7">
        <f t="shared" si="3"/>
        <v>30</v>
      </c>
      <c r="AB7">
        <f t="shared" si="4"/>
        <v>60</v>
      </c>
      <c r="AC7">
        <f t="shared" si="5"/>
        <v>0</v>
      </c>
      <c r="AD7">
        <f t="shared" si="6"/>
        <v>30</v>
      </c>
      <c r="AE7">
        <f t="shared" si="7"/>
        <v>3.0681818181818183</v>
      </c>
      <c r="AF7">
        <f t="shared" si="8"/>
        <v>2.954545454545455</v>
      </c>
      <c r="AG7">
        <f t="shared" si="9"/>
        <v>15</v>
      </c>
      <c r="AH7">
        <f t="shared" si="10"/>
        <v>0</v>
      </c>
      <c r="AI7">
        <f t="shared" si="11"/>
        <v>0</v>
      </c>
      <c r="AJ7">
        <f t="shared" si="12"/>
        <v>30</v>
      </c>
      <c r="AK7">
        <f t="shared" si="13"/>
        <v>0</v>
      </c>
      <c r="AL7">
        <f t="shared" si="14"/>
        <v>0</v>
      </c>
      <c r="AM7">
        <f t="shared" si="15"/>
        <v>30</v>
      </c>
      <c r="AN7">
        <f t="shared" si="16"/>
        <v>0</v>
      </c>
      <c r="AO7">
        <f t="shared" si="17"/>
        <v>0</v>
      </c>
      <c r="AP7">
        <f t="shared" si="18"/>
        <v>49</v>
      </c>
      <c r="AQ7">
        <f t="shared" si="19"/>
        <v>42</v>
      </c>
      <c r="AR7">
        <f t="shared" si="20"/>
        <v>0</v>
      </c>
      <c r="AS7" s="7">
        <f t="shared" si="21"/>
        <v>0</v>
      </c>
      <c r="AT7">
        <f t="shared" si="22"/>
        <v>7.7631578947368416</v>
      </c>
      <c r="AU7">
        <f t="shared" si="23"/>
        <v>1.8315850815850816</v>
      </c>
      <c r="AV7">
        <f t="shared" si="24"/>
        <v>1.4634146341463414</v>
      </c>
      <c r="AW7">
        <f t="shared" si="25"/>
        <v>32.031999999999996</v>
      </c>
      <c r="AX7" s="13">
        <f t="shared" si="26"/>
        <v>0.25132176387427874</v>
      </c>
      <c r="AY7" s="10">
        <f t="shared" si="27"/>
        <v>0.72799999999999987</v>
      </c>
    </row>
    <row r="8" spans="1:51" x14ac:dyDescent="0.3">
      <c r="A8" s="16">
        <f>'Pre Comp Data'!A11</f>
        <v>2412</v>
      </c>
      <c r="B8">
        <f>PRODUCT('Pre Comp Data'!B11, 5)</f>
        <v>10</v>
      </c>
      <c r="C8">
        <f>VLOOKUP('Pre Comp Data'!C11,ClimbLevel[],2,FALSE)</f>
        <v>5</v>
      </c>
      <c r="D8">
        <f>VLOOKUP('Pre Comp Data'!D11,BuddyClimb[],2,FALSE)</f>
        <v>0</v>
      </c>
      <c r="E8">
        <f>IFERROR(VLOOKUP(GETPIVOTDATA("Min of Climb Time",'Team Data'!$A$2,"Team #",A8),ClimbTime[],2,TRUE), 0)</f>
        <v>10</v>
      </c>
      <c r="F8">
        <f>GETPIVOTDATA("Sum of Climb Success/ Fail",'Team Data'!$A$2,"Team #",A8)/GETPIVOTDATA("Sum of Attempted Climb",'Team Data'!$A$2,"Team #",A8)*10</f>
        <v>8</v>
      </c>
      <c r="G8">
        <v>0</v>
      </c>
      <c r="H8">
        <f>VLOOKUP('Pre Comp Data'!E11,HatchLocations[],2,FALSE)</f>
        <v>10</v>
      </c>
      <c r="I8">
        <f>IFERROR(GETPIVOTDATA("Average of Hatches (Cargo Ship)",'Team Data'!$A$2,"Team #",A8)/8*10, 0)</f>
        <v>0.375</v>
      </c>
      <c r="J8">
        <f>IFERROR(GETPIVOTDATA("Average of Hatches (Rocket)",'Team Data'!$A$2,"Team #",A8)/12*10, 0)</f>
        <v>0</v>
      </c>
      <c r="K8">
        <f>VLOOKUP('Pre Comp Data'!F11,HatchIntake[],2,FALSE)</f>
        <v>10</v>
      </c>
      <c r="L8">
        <v>0</v>
      </c>
      <c r="M8">
        <v>0</v>
      </c>
      <c r="N8">
        <f>VLOOKUP('Pre Comp Data'!G11,CargoLocations[],2,FALSE)</f>
        <v>10</v>
      </c>
      <c r="O8">
        <f>IFERROR(GETPIVOTDATA("Average of Cargo (Cargo Ship)",'Team Data'!$A$2,"Team #",'Evaluation - 2nd Seed'!A13)/8*10, 0)</f>
        <v>0.1388888888888889</v>
      </c>
      <c r="P8">
        <f>IFERROR(GETPIVOTDATA("Average of Cargo (Rocket)",'Team Data'!$A$2,"Team #",'Evaluation - 2nd Seed'!A13)/12*10, 0)</f>
        <v>0</v>
      </c>
      <c r="Q8">
        <f>VLOOKUP('Pre Comp Data'!H11,CargoIntake[],2,FALSE)</f>
        <v>10</v>
      </c>
      <c r="R8">
        <v>0</v>
      </c>
      <c r="S8">
        <v>0</v>
      </c>
      <c r="T8">
        <f>'Pre Comp Data'!I11</f>
        <v>7</v>
      </c>
      <c r="U8">
        <f>'Pre Comp Data'!J11</f>
        <v>7</v>
      </c>
      <c r="V8">
        <f>VLOOKUP('Pre Comp Data'!K11,Experience[],2,FALSE)</f>
        <v>10</v>
      </c>
      <c r="W8" s="7">
        <f>IF('Pre Comp Data'!L11 &gt;=10,10,'Pre Comp Data'!L11)</f>
        <v>2</v>
      </c>
      <c r="X8">
        <f t="shared" si="0"/>
        <v>50</v>
      </c>
      <c r="Y8">
        <f t="shared" si="1"/>
        <v>15</v>
      </c>
      <c r="Z8">
        <f t="shared" si="2"/>
        <v>0</v>
      </c>
      <c r="AA8">
        <f t="shared" si="3"/>
        <v>30</v>
      </c>
      <c r="AB8">
        <f t="shared" si="4"/>
        <v>48</v>
      </c>
      <c r="AC8">
        <f t="shared" si="5"/>
        <v>0</v>
      </c>
      <c r="AD8">
        <f t="shared" si="6"/>
        <v>30</v>
      </c>
      <c r="AE8">
        <f t="shared" si="7"/>
        <v>1.125</v>
      </c>
      <c r="AF8">
        <f t="shared" si="8"/>
        <v>0</v>
      </c>
      <c r="AG8">
        <f t="shared" si="9"/>
        <v>30</v>
      </c>
      <c r="AH8">
        <f t="shared" si="10"/>
        <v>0</v>
      </c>
      <c r="AI8">
        <f t="shared" si="11"/>
        <v>0</v>
      </c>
      <c r="AJ8">
        <f t="shared" si="12"/>
        <v>30</v>
      </c>
      <c r="AK8">
        <f t="shared" si="13"/>
        <v>0.41666666666666669</v>
      </c>
      <c r="AL8">
        <f t="shared" si="14"/>
        <v>0</v>
      </c>
      <c r="AM8">
        <f t="shared" si="15"/>
        <v>30</v>
      </c>
      <c r="AN8">
        <f t="shared" si="16"/>
        <v>0</v>
      </c>
      <c r="AO8">
        <f t="shared" si="17"/>
        <v>0</v>
      </c>
      <c r="AP8">
        <f t="shared" si="18"/>
        <v>49</v>
      </c>
      <c r="AQ8">
        <f t="shared" si="19"/>
        <v>49</v>
      </c>
      <c r="AR8">
        <f t="shared" si="20"/>
        <v>0</v>
      </c>
      <c r="AS8" s="7">
        <f t="shared" si="21"/>
        <v>0</v>
      </c>
      <c r="AT8">
        <f t="shared" si="22"/>
        <v>7.5263157894736841</v>
      </c>
      <c r="AU8">
        <f t="shared" si="23"/>
        <v>2.194230769230769</v>
      </c>
      <c r="AV8">
        <f t="shared" si="24"/>
        <v>1.4735772357723578</v>
      </c>
      <c r="AW8">
        <f t="shared" si="25"/>
        <v>34.496000000000002</v>
      </c>
      <c r="AX8" s="13">
        <f t="shared" si="26"/>
        <v>0.2544119044199275</v>
      </c>
      <c r="AY8" s="10">
        <f t="shared" si="27"/>
        <v>0.78400000000000003</v>
      </c>
    </row>
    <row r="9" spans="1:51" x14ac:dyDescent="0.3">
      <c r="A9" s="16">
        <f>'Pre Comp Data'!A31</f>
        <v>4915</v>
      </c>
      <c r="B9">
        <f>PRODUCT('Pre Comp Data'!B31, 5)</f>
        <v>10</v>
      </c>
      <c r="C9">
        <f>VLOOKUP('Pre Comp Data'!C31,ClimbLevel[],2,FALSE)</f>
        <v>10</v>
      </c>
      <c r="D9">
        <f>VLOOKUP('Pre Comp Data'!D31,BuddyClimb[],2,FALSE)</f>
        <v>0</v>
      </c>
      <c r="E9">
        <f>IFERROR(VLOOKUP(GETPIVOTDATA("Min of Climb Time",'Team Data'!$A$2,"Team #",A9),ClimbTime[],2,TRUE), 0)</f>
        <v>10</v>
      </c>
      <c r="F9">
        <f>GETPIVOTDATA("Sum of Climb Success/ Fail",'Team Data'!$A$2,"Team #",A9)/GETPIVOTDATA("Sum of Attempted Climb",'Team Data'!$A$2,"Team #",A9)*10</f>
        <v>10</v>
      </c>
      <c r="G9">
        <v>0</v>
      </c>
      <c r="H9">
        <f>VLOOKUP('Pre Comp Data'!E31,HatchLocations[],2,FALSE)</f>
        <v>5</v>
      </c>
      <c r="I9">
        <f>IFERROR(GETPIVOTDATA("Average of Hatches (Cargo Ship)",'Team Data'!$A$2,"Team #",A9)/8*10, 0)</f>
        <v>0.375</v>
      </c>
      <c r="J9">
        <f>IFERROR(GETPIVOTDATA("Average of Hatches (Rocket)",'Team Data'!$A$2,"Team #",A9)/12*10, 0)</f>
        <v>0</v>
      </c>
      <c r="K9">
        <f>VLOOKUP('Pre Comp Data'!F31,HatchIntake[],2,FALSE)</f>
        <v>5</v>
      </c>
      <c r="L9">
        <v>0</v>
      </c>
      <c r="M9">
        <v>0</v>
      </c>
      <c r="N9">
        <f>VLOOKUP('Pre Comp Data'!G31,CargoLocations[],2,FALSE)</f>
        <v>5</v>
      </c>
      <c r="O9">
        <f>IFERROR(GETPIVOTDATA("Average of Cargo (Cargo Ship)",'Team Data'!$A$2,"Team #",'Evaluation - 2nd Seed'!A33)/8*10, 0)</f>
        <v>3</v>
      </c>
      <c r="P9">
        <f>IFERROR(GETPIVOTDATA("Average of Cargo (Rocket)",'Team Data'!$A$2,"Team #",'Evaluation - 2nd Seed'!A33)/12*10, 0)</f>
        <v>0.83333333333333326</v>
      </c>
      <c r="Q9">
        <f>VLOOKUP('Pre Comp Data'!H31,CargoIntake[],2,FALSE)</f>
        <v>10</v>
      </c>
      <c r="R9">
        <v>0</v>
      </c>
      <c r="S9">
        <v>0</v>
      </c>
      <c r="T9">
        <f>'Pre Comp Data'!I31</f>
        <v>0</v>
      </c>
      <c r="U9">
        <f>'Pre Comp Data'!J31</f>
        <v>0</v>
      </c>
      <c r="V9">
        <f>VLOOKUP('Pre Comp Data'!K31,Experience[],2,FALSE)</f>
        <v>0</v>
      </c>
      <c r="W9" s="7">
        <f>IF('Pre Comp Data'!L31 &gt;=10,10,'Pre Comp Data'!L31)</f>
        <v>0</v>
      </c>
      <c r="X9">
        <f t="shared" si="0"/>
        <v>50</v>
      </c>
      <c r="Y9">
        <f t="shared" si="1"/>
        <v>30</v>
      </c>
      <c r="Z9">
        <f t="shared" si="2"/>
        <v>0</v>
      </c>
      <c r="AA9">
        <f t="shared" si="3"/>
        <v>30</v>
      </c>
      <c r="AB9">
        <f t="shared" si="4"/>
        <v>60</v>
      </c>
      <c r="AC9">
        <f t="shared" si="5"/>
        <v>0</v>
      </c>
      <c r="AD9">
        <f t="shared" si="6"/>
        <v>15</v>
      </c>
      <c r="AE9">
        <f t="shared" si="7"/>
        <v>1.125</v>
      </c>
      <c r="AF9">
        <f t="shared" si="8"/>
        <v>0</v>
      </c>
      <c r="AG9">
        <f t="shared" si="9"/>
        <v>15</v>
      </c>
      <c r="AH9">
        <f t="shared" si="10"/>
        <v>0</v>
      </c>
      <c r="AI9">
        <f t="shared" si="11"/>
        <v>0</v>
      </c>
      <c r="AJ9">
        <f t="shared" si="12"/>
        <v>15</v>
      </c>
      <c r="AK9">
        <f t="shared" si="13"/>
        <v>9</v>
      </c>
      <c r="AL9">
        <f t="shared" si="14"/>
        <v>2.5</v>
      </c>
      <c r="AM9">
        <f t="shared" si="15"/>
        <v>30</v>
      </c>
      <c r="AN9">
        <f t="shared" si="16"/>
        <v>0</v>
      </c>
      <c r="AO9">
        <f t="shared" si="17"/>
        <v>0</v>
      </c>
      <c r="AP9">
        <f t="shared" si="18"/>
        <v>0</v>
      </c>
      <c r="AQ9">
        <f t="shared" si="19"/>
        <v>0</v>
      </c>
      <c r="AR9">
        <f t="shared" si="20"/>
        <v>0</v>
      </c>
      <c r="AS9" s="7">
        <f t="shared" si="21"/>
        <v>0</v>
      </c>
      <c r="AT9">
        <f t="shared" si="22"/>
        <v>8.9473684210526319</v>
      </c>
      <c r="AU9">
        <f t="shared" si="23"/>
        <v>1.1173076923076923</v>
      </c>
      <c r="AV9">
        <f t="shared" si="24"/>
        <v>1.378048780487805</v>
      </c>
      <c r="AW9">
        <f t="shared" si="25"/>
        <v>0</v>
      </c>
      <c r="AX9" s="13">
        <f t="shared" si="26"/>
        <v>0.26006192940563932</v>
      </c>
      <c r="AY9" s="10">
        <f t="shared" si="27"/>
        <v>0</v>
      </c>
    </row>
    <row r="10" spans="1:51" x14ac:dyDescent="0.3">
      <c r="A10" s="16">
        <f>'Pre Comp Data'!A20</f>
        <v>3393</v>
      </c>
      <c r="B10">
        <f>PRODUCT('Pre Comp Data'!B20, 5)</f>
        <v>10</v>
      </c>
      <c r="C10">
        <f>VLOOKUP('Pre Comp Data'!C20,ClimbLevel[],2,FALSE)</f>
        <v>2.5</v>
      </c>
      <c r="D10">
        <f>VLOOKUP('Pre Comp Data'!D20,BuddyClimb[],2,FALSE)</f>
        <v>0</v>
      </c>
      <c r="E10">
        <f>IFERROR(VLOOKUP(GETPIVOTDATA("Min of Climb Time",'Team Data'!$A$2,"Team #",A10),ClimbTime[],2,TRUE), 0)</f>
        <v>10</v>
      </c>
      <c r="F10">
        <f>GETPIVOTDATA("Sum of Climb Success/ Fail",'Team Data'!$A$2,"Team #",A10)/GETPIVOTDATA("Sum of Attempted Climb",'Team Data'!$A$2,"Team #",A10)*10</f>
        <v>10</v>
      </c>
      <c r="G10">
        <v>0</v>
      </c>
      <c r="H10">
        <f>VLOOKUP('Pre Comp Data'!E20,HatchLocations[],2,FALSE)</f>
        <v>7.5</v>
      </c>
      <c r="I10">
        <f>IFERROR(GETPIVOTDATA("Average of Hatches (Cargo Ship)",'Team Data'!$A$2,"Team #",A10)/8*10, 0)</f>
        <v>0</v>
      </c>
      <c r="J10">
        <f>IFERROR(GETPIVOTDATA("Average of Hatches (Rocket)",'Team Data'!$A$2,"Team #",A10)/12*10, 0)</f>
        <v>0.10416666666666666</v>
      </c>
      <c r="K10">
        <f>VLOOKUP('Pre Comp Data'!F20,HatchIntake[],2,FALSE)</f>
        <v>10</v>
      </c>
      <c r="L10">
        <v>0</v>
      </c>
      <c r="M10">
        <v>0</v>
      </c>
      <c r="N10">
        <f>VLOOKUP('Pre Comp Data'!G20,CargoLocations[],2,FALSE)</f>
        <v>7.5</v>
      </c>
      <c r="O10">
        <f>IFERROR(GETPIVOTDATA("Average of Cargo (Cargo Ship)",'Team Data'!$A$2,"Team #",'Evaluation - 2nd Seed'!A22)/8*10, 0)</f>
        <v>0.1388888888888889</v>
      </c>
      <c r="P10">
        <f>IFERROR(GETPIVOTDATA("Average of Cargo (Rocket)",'Team Data'!$A$2,"Team #",'Evaluation - 2nd Seed'!A22)/12*10, 0)</f>
        <v>0</v>
      </c>
      <c r="Q10">
        <f>VLOOKUP('Pre Comp Data'!H20,CargoIntake[],2,FALSE)</f>
        <v>10</v>
      </c>
      <c r="R10">
        <v>0</v>
      </c>
      <c r="S10">
        <v>0</v>
      </c>
      <c r="T10">
        <f>'Pre Comp Data'!I20</f>
        <v>0</v>
      </c>
      <c r="U10">
        <f>'Pre Comp Data'!J20</f>
        <v>4</v>
      </c>
      <c r="V10">
        <f>VLOOKUP('Pre Comp Data'!K20,Experience[],2,FALSE)</f>
        <v>0</v>
      </c>
      <c r="W10" s="7">
        <f>IF('Pre Comp Data'!L20 &gt;=10,10,'Pre Comp Data'!L20)</f>
        <v>0</v>
      </c>
      <c r="X10">
        <f t="shared" si="0"/>
        <v>50</v>
      </c>
      <c r="Y10">
        <f t="shared" si="1"/>
        <v>7.5</v>
      </c>
      <c r="Z10">
        <f t="shared" si="2"/>
        <v>0</v>
      </c>
      <c r="AA10">
        <f t="shared" si="3"/>
        <v>30</v>
      </c>
      <c r="AB10">
        <f t="shared" si="4"/>
        <v>60</v>
      </c>
      <c r="AC10">
        <f t="shared" si="5"/>
        <v>0</v>
      </c>
      <c r="AD10">
        <f t="shared" si="6"/>
        <v>22.5</v>
      </c>
      <c r="AE10">
        <f t="shared" si="7"/>
        <v>0</v>
      </c>
      <c r="AF10">
        <f t="shared" si="8"/>
        <v>0.3125</v>
      </c>
      <c r="AG10">
        <f t="shared" si="9"/>
        <v>30</v>
      </c>
      <c r="AH10">
        <f t="shared" si="10"/>
        <v>0</v>
      </c>
      <c r="AI10">
        <f t="shared" si="11"/>
        <v>0</v>
      </c>
      <c r="AJ10">
        <f t="shared" si="12"/>
        <v>22.5</v>
      </c>
      <c r="AK10">
        <f t="shared" si="13"/>
        <v>0.41666666666666669</v>
      </c>
      <c r="AL10">
        <f t="shared" si="14"/>
        <v>0</v>
      </c>
      <c r="AM10">
        <f t="shared" si="15"/>
        <v>30</v>
      </c>
      <c r="AN10">
        <f t="shared" si="16"/>
        <v>0</v>
      </c>
      <c r="AO10">
        <f t="shared" si="17"/>
        <v>0</v>
      </c>
      <c r="AP10">
        <f t="shared" si="18"/>
        <v>0</v>
      </c>
      <c r="AQ10">
        <f t="shared" si="19"/>
        <v>28</v>
      </c>
      <c r="AR10">
        <f t="shared" si="20"/>
        <v>0</v>
      </c>
      <c r="AS10" s="7">
        <f t="shared" si="21"/>
        <v>0</v>
      </c>
      <c r="AT10">
        <f t="shared" si="22"/>
        <v>7.7631578947368416</v>
      </c>
      <c r="AU10">
        <f t="shared" si="23"/>
        <v>1.8958333333333333</v>
      </c>
      <c r="AV10">
        <f t="shared" si="24"/>
        <v>1.2906504065040654</v>
      </c>
      <c r="AW10">
        <f t="shared" si="25"/>
        <v>9.8559999999999999</v>
      </c>
      <c r="AX10" s="13">
        <f t="shared" si="26"/>
        <v>0.24885549169486909</v>
      </c>
      <c r="AY10" s="10">
        <f t="shared" ref="AY10:AY13" si="28">AW10/44</f>
        <v>0.224</v>
      </c>
    </row>
    <row r="11" spans="1:51" x14ac:dyDescent="0.3">
      <c r="A11" s="16">
        <f>'Pre Comp Data'!A14</f>
        <v>2907</v>
      </c>
      <c r="B11">
        <f>PRODUCT('Pre Comp Data'!B14, 5)</f>
        <v>10</v>
      </c>
      <c r="C11">
        <f>VLOOKUP('Pre Comp Data'!C14,ClimbLevel[],2,FALSE)</f>
        <v>2.5</v>
      </c>
      <c r="D11">
        <f>VLOOKUP('Pre Comp Data'!D14,BuddyClimb[],2,FALSE)</f>
        <v>0</v>
      </c>
      <c r="E11">
        <f>IFERROR(VLOOKUP(GETPIVOTDATA("Min of Climb Time",'Team Data'!$A$2,"Team #",A11),ClimbTime[],2,TRUE), 0)</f>
        <v>10</v>
      </c>
      <c r="F11">
        <f>GETPIVOTDATA("Sum of Climb Success/ Fail",'Team Data'!$A$2,"Team #",A11)/GETPIVOTDATA("Sum of Attempted Climb",'Team Data'!$A$2,"Team #",A11)*10</f>
        <v>10</v>
      </c>
      <c r="G11">
        <v>0</v>
      </c>
      <c r="H11">
        <f>VLOOKUP('Pre Comp Data'!E14,HatchLocations[],2,FALSE)</f>
        <v>10</v>
      </c>
      <c r="I11">
        <f>IFERROR(GETPIVOTDATA("Average of Hatches (Cargo Ship)",'Team Data'!$A$2,"Team #",A11)/8*10, 0)</f>
        <v>0.15625</v>
      </c>
      <c r="J11">
        <f>IFERROR(GETPIVOTDATA("Average of Hatches (Rocket)",'Team Data'!$A$2,"Team #",A11)/12*10, 0)</f>
        <v>0</v>
      </c>
      <c r="K11">
        <f>VLOOKUP('Pre Comp Data'!F14,HatchIntake[],2,FALSE)</f>
        <v>5</v>
      </c>
      <c r="L11">
        <v>0</v>
      </c>
      <c r="M11">
        <v>0</v>
      </c>
      <c r="N11">
        <f>VLOOKUP('Pre Comp Data'!G14,CargoLocations[],2,FALSE)</f>
        <v>10</v>
      </c>
      <c r="O11">
        <f>IFERROR(GETPIVOTDATA("Average of Cargo (Cargo Ship)",'Team Data'!$A$2,"Team #",'Evaluation - 2nd Seed'!A16)/8*10, 0)</f>
        <v>0</v>
      </c>
      <c r="P11">
        <f>IFERROR(GETPIVOTDATA("Average of Cargo (Rocket)",'Team Data'!$A$2,"Team #",'Evaluation - 2nd Seed'!A16)/12*10, 0)</f>
        <v>6.9444444444444448E-2</v>
      </c>
      <c r="Q11">
        <f>VLOOKUP('Pre Comp Data'!H14,CargoIntake[],2,FALSE)</f>
        <v>10</v>
      </c>
      <c r="R11">
        <v>0</v>
      </c>
      <c r="S11">
        <v>0</v>
      </c>
      <c r="T11">
        <f>'Pre Comp Data'!I14</f>
        <v>7</v>
      </c>
      <c r="U11">
        <f>'Pre Comp Data'!J14</f>
        <v>7</v>
      </c>
      <c r="V11">
        <f>VLOOKUP('Pre Comp Data'!K14,Experience[],2,FALSE)</f>
        <v>6.666666666666667</v>
      </c>
      <c r="W11" s="7">
        <f>IF('Pre Comp Data'!L14 &gt;=10,10,'Pre Comp Data'!L14)</f>
        <v>0</v>
      </c>
      <c r="X11">
        <f t="shared" si="0"/>
        <v>50</v>
      </c>
      <c r="Y11">
        <f t="shared" si="1"/>
        <v>7.5</v>
      </c>
      <c r="Z11">
        <f t="shared" si="2"/>
        <v>0</v>
      </c>
      <c r="AA11">
        <f t="shared" si="3"/>
        <v>30</v>
      </c>
      <c r="AB11">
        <f t="shared" si="4"/>
        <v>60</v>
      </c>
      <c r="AC11">
        <f t="shared" si="5"/>
        <v>0</v>
      </c>
      <c r="AD11">
        <f t="shared" si="6"/>
        <v>30</v>
      </c>
      <c r="AE11">
        <f t="shared" si="7"/>
        <v>0.46875</v>
      </c>
      <c r="AF11">
        <f t="shared" si="8"/>
        <v>0</v>
      </c>
      <c r="AG11">
        <f t="shared" si="9"/>
        <v>15</v>
      </c>
      <c r="AH11">
        <f t="shared" si="10"/>
        <v>0</v>
      </c>
      <c r="AI11">
        <f t="shared" si="11"/>
        <v>0</v>
      </c>
      <c r="AJ11">
        <f t="shared" si="12"/>
        <v>30</v>
      </c>
      <c r="AK11">
        <f t="shared" si="13"/>
        <v>0</v>
      </c>
      <c r="AL11">
        <f t="shared" si="14"/>
        <v>0.20833333333333334</v>
      </c>
      <c r="AM11">
        <f t="shared" si="15"/>
        <v>30</v>
      </c>
      <c r="AN11">
        <f t="shared" si="16"/>
        <v>0</v>
      </c>
      <c r="AO11">
        <f t="shared" si="17"/>
        <v>0</v>
      </c>
      <c r="AP11">
        <f t="shared" si="18"/>
        <v>49</v>
      </c>
      <c r="AQ11">
        <f t="shared" si="19"/>
        <v>49</v>
      </c>
      <c r="AR11">
        <f t="shared" si="20"/>
        <v>0</v>
      </c>
      <c r="AS11" s="7">
        <f t="shared" si="21"/>
        <v>0</v>
      </c>
      <c r="AT11">
        <f t="shared" si="22"/>
        <v>7.7631578947368416</v>
      </c>
      <c r="AU11">
        <f t="shared" si="23"/>
        <v>1.6322115384615385</v>
      </c>
      <c r="AV11">
        <f t="shared" si="24"/>
        <v>1.4684959349593496</v>
      </c>
      <c r="AW11">
        <f t="shared" si="25"/>
        <v>34.496000000000002</v>
      </c>
      <c r="AX11" s="13">
        <f t="shared" si="26"/>
        <v>0.24690603109449388</v>
      </c>
      <c r="AY11" s="10">
        <f t="shared" si="28"/>
        <v>0.78400000000000003</v>
      </c>
    </row>
    <row r="12" spans="1:51" x14ac:dyDescent="0.3">
      <c r="A12" s="16">
        <f>'Pre Comp Data'!A23</f>
        <v>3681</v>
      </c>
      <c r="B12">
        <f>PRODUCT('Pre Comp Data'!B23, 5)</f>
        <v>10</v>
      </c>
      <c r="C12">
        <f>VLOOKUP('Pre Comp Data'!C23,ClimbLevel[],2,FALSE)</f>
        <v>2.5</v>
      </c>
      <c r="D12">
        <f>VLOOKUP('Pre Comp Data'!D23,BuddyClimb[],2,FALSE)</f>
        <v>0</v>
      </c>
      <c r="E12">
        <f>IFERROR(VLOOKUP(GETPIVOTDATA("Min of Climb Time",'Team Data'!$A$2,"Team #",A12),ClimbTime[],2,TRUE), 0)</f>
        <v>10</v>
      </c>
      <c r="F12">
        <f>GETPIVOTDATA("Sum of Climb Success/ Fail",'Team Data'!$A$2,"Team #",A12)/GETPIVOTDATA("Sum of Attempted Climb",'Team Data'!$A$2,"Team #",A12)*10</f>
        <v>10</v>
      </c>
      <c r="G12">
        <v>0</v>
      </c>
      <c r="H12">
        <f>VLOOKUP('Pre Comp Data'!E23,HatchLocations[],2,FALSE)</f>
        <v>10</v>
      </c>
      <c r="I12">
        <f>IFERROR(GETPIVOTDATA("Average of Hatches (Cargo Ship)",'Team Data'!$A$2,"Team #",A12)/8*10, 0)</f>
        <v>0.25</v>
      </c>
      <c r="J12">
        <f>IFERROR(GETPIVOTDATA("Average of Hatches (Rocket)",'Team Data'!$A$2,"Team #",A12)/12*10, 0)</f>
        <v>1.1666666666666665</v>
      </c>
      <c r="K12">
        <f>VLOOKUP('Pre Comp Data'!F23,HatchIntake[],2,FALSE)</f>
        <v>5</v>
      </c>
      <c r="L12">
        <v>0</v>
      </c>
      <c r="M12">
        <v>0</v>
      </c>
      <c r="N12">
        <f>VLOOKUP('Pre Comp Data'!G23,CargoLocations[],2,FALSE)</f>
        <v>10</v>
      </c>
      <c r="O12">
        <f>IFERROR(GETPIVOTDATA("Average of Cargo (Cargo Ship)",'Team Data'!$A$2,"Team #",'Evaluation - 2nd Seed'!A25)/8*10, 0)</f>
        <v>0</v>
      </c>
      <c r="P12">
        <f>IFERROR(GETPIVOTDATA("Average of Cargo (Rocket)",'Team Data'!$A$2,"Team #",'Evaluation - 2nd Seed'!A25)/12*10, 0)</f>
        <v>0</v>
      </c>
      <c r="Q12">
        <f>VLOOKUP('Pre Comp Data'!H23,CargoIntake[],2,FALSE)</f>
        <v>5</v>
      </c>
      <c r="R12">
        <v>0</v>
      </c>
      <c r="S12">
        <v>0</v>
      </c>
      <c r="T12">
        <f>'Pre Comp Data'!I23</f>
        <v>2</v>
      </c>
      <c r="U12">
        <f>'Pre Comp Data'!J23</f>
        <v>0</v>
      </c>
      <c r="V12">
        <f>VLOOKUP('Pre Comp Data'!K23,Experience[],2,FALSE)</f>
        <v>0</v>
      </c>
      <c r="W12" s="7">
        <f>IF('Pre Comp Data'!L23 &gt;=10,10,'Pre Comp Data'!L23)</f>
        <v>0</v>
      </c>
      <c r="X12">
        <f t="shared" si="0"/>
        <v>50</v>
      </c>
      <c r="Y12">
        <f t="shared" si="1"/>
        <v>7.5</v>
      </c>
      <c r="Z12">
        <f t="shared" si="2"/>
        <v>0</v>
      </c>
      <c r="AA12">
        <f t="shared" si="3"/>
        <v>30</v>
      </c>
      <c r="AB12">
        <f t="shared" si="4"/>
        <v>60</v>
      </c>
      <c r="AC12">
        <f t="shared" si="5"/>
        <v>0</v>
      </c>
      <c r="AD12">
        <f t="shared" si="6"/>
        <v>30</v>
      </c>
      <c r="AE12">
        <f t="shared" si="7"/>
        <v>0.75</v>
      </c>
      <c r="AF12">
        <f t="shared" si="8"/>
        <v>3.4999999999999996</v>
      </c>
      <c r="AG12">
        <f t="shared" si="9"/>
        <v>15</v>
      </c>
      <c r="AH12">
        <f t="shared" si="10"/>
        <v>0</v>
      </c>
      <c r="AI12">
        <f t="shared" si="11"/>
        <v>0</v>
      </c>
      <c r="AJ12">
        <f t="shared" si="12"/>
        <v>30</v>
      </c>
      <c r="AK12">
        <f t="shared" si="13"/>
        <v>0</v>
      </c>
      <c r="AL12">
        <f t="shared" si="14"/>
        <v>0</v>
      </c>
      <c r="AM12">
        <f t="shared" si="15"/>
        <v>15</v>
      </c>
      <c r="AN12">
        <f t="shared" si="16"/>
        <v>0</v>
      </c>
      <c r="AO12">
        <f t="shared" si="17"/>
        <v>0</v>
      </c>
      <c r="AP12">
        <f t="shared" si="18"/>
        <v>14</v>
      </c>
      <c r="AQ12">
        <f t="shared" si="19"/>
        <v>0</v>
      </c>
      <c r="AR12">
        <f t="shared" si="20"/>
        <v>0</v>
      </c>
      <c r="AS12" s="7">
        <f t="shared" si="21"/>
        <v>0</v>
      </c>
      <c r="AT12">
        <f t="shared" si="22"/>
        <v>7.7631578947368416</v>
      </c>
      <c r="AU12">
        <f t="shared" si="23"/>
        <v>1.7679487179487179</v>
      </c>
      <c r="AV12">
        <f t="shared" si="24"/>
        <v>1.0975609756097562</v>
      </c>
      <c r="AW12">
        <f t="shared" si="25"/>
        <v>4.9279999999999999</v>
      </c>
      <c r="AX12" s="13">
        <f t="shared" si="26"/>
        <v>0.24156062700671169</v>
      </c>
      <c r="AY12" s="10">
        <f t="shared" si="28"/>
        <v>0.112</v>
      </c>
    </row>
    <row r="13" spans="1:51" x14ac:dyDescent="0.3">
      <c r="A13" s="16">
        <f>'Pre Comp Data'!A25</f>
        <v>4060</v>
      </c>
      <c r="B13">
        <f>PRODUCT('Pre Comp Data'!B25, 5)</f>
        <v>10</v>
      </c>
      <c r="C13">
        <f>VLOOKUP('Pre Comp Data'!C25,ClimbLevel[],2,FALSE)</f>
        <v>5</v>
      </c>
      <c r="D13">
        <f>VLOOKUP('Pre Comp Data'!D25,BuddyClimb[],2,FALSE)</f>
        <v>0</v>
      </c>
      <c r="E13">
        <f>IFERROR(VLOOKUP(GETPIVOTDATA("Min of Climb Time",'Team Data'!$A$2,"Team #",A13),ClimbTime[],2,TRUE), 0)</f>
        <v>10</v>
      </c>
      <c r="F13">
        <f>GETPIVOTDATA("Sum of Climb Success/ Fail",'Team Data'!$A$2,"Team #",A13)/GETPIVOTDATA("Sum of Attempted Climb",'Team Data'!$A$2,"Team #",A13)*10</f>
        <v>10</v>
      </c>
      <c r="G13">
        <v>0</v>
      </c>
      <c r="H13">
        <f>VLOOKUP('Pre Comp Data'!E25,HatchLocations[],2,FALSE)</f>
        <v>5</v>
      </c>
      <c r="I13">
        <f>IFERROR(GETPIVOTDATA("Average of Hatches (Cargo Ship)",'Team Data'!$A$2,"Team #",A13)/8*10, 0)</f>
        <v>1.3888888888888888</v>
      </c>
      <c r="J13">
        <f>IFERROR(GETPIVOTDATA("Average of Hatches (Rocket)",'Team Data'!$A$2,"Team #",A13)/12*10, 0)</f>
        <v>0</v>
      </c>
      <c r="K13">
        <f>VLOOKUP('Pre Comp Data'!F25,HatchIntake[],2,FALSE)</f>
        <v>5</v>
      </c>
      <c r="L13">
        <v>0</v>
      </c>
      <c r="M13">
        <v>0</v>
      </c>
      <c r="N13">
        <f>VLOOKUP('Pre Comp Data'!G25,CargoLocations[],2,FALSE)</f>
        <v>5</v>
      </c>
      <c r="O13">
        <f>IFERROR(GETPIVOTDATA("Average of Cargo (Cargo Ship)",'Team Data'!$A$2,"Team #",'Evaluation - 2nd Seed'!A27)/8*10, 0)</f>
        <v>0.5</v>
      </c>
      <c r="P13">
        <f>IFERROR(GETPIVOTDATA("Average of Cargo (Rocket)",'Team Data'!$A$2,"Team #",'Evaluation - 2nd Seed'!A27)/12*10, 0)</f>
        <v>0</v>
      </c>
      <c r="Q13">
        <f>VLOOKUP('Pre Comp Data'!H25,CargoIntake[],2,FALSE)</f>
        <v>10</v>
      </c>
      <c r="R13">
        <v>0</v>
      </c>
      <c r="S13">
        <v>0</v>
      </c>
      <c r="T13">
        <f>'Pre Comp Data'!I25</f>
        <v>7</v>
      </c>
      <c r="U13">
        <f>'Pre Comp Data'!J25</f>
        <v>2</v>
      </c>
      <c r="V13">
        <f>VLOOKUP('Pre Comp Data'!K25,Experience[],2,FALSE)</f>
        <v>0</v>
      </c>
      <c r="W13" s="7">
        <f>IF('Pre Comp Data'!L25 &gt;=10,10,'Pre Comp Data'!L25)</f>
        <v>0</v>
      </c>
      <c r="X13">
        <f t="shared" si="0"/>
        <v>50</v>
      </c>
      <c r="Y13">
        <f t="shared" si="1"/>
        <v>15</v>
      </c>
      <c r="Z13">
        <f t="shared" si="2"/>
        <v>0</v>
      </c>
      <c r="AA13">
        <f t="shared" si="3"/>
        <v>30</v>
      </c>
      <c r="AB13">
        <f t="shared" si="4"/>
        <v>60</v>
      </c>
      <c r="AC13">
        <f t="shared" si="5"/>
        <v>0</v>
      </c>
      <c r="AD13">
        <f t="shared" si="6"/>
        <v>15</v>
      </c>
      <c r="AE13">
        <f t="shared" si="7"/>
        <v>4.1666666666666661</v>
      </c>
      <c r="AF13">
        <f t="shared" si="8"/>
        <v>0</v>
      </c>
      <c r="AG13">
        <f t="shared" si="9"/>
        <v>15</v>
      </c>
      <c r="AH13">
        <f t="shared" si="10"/>
        <v>0</v>
      </c>
      <c r="AI13">
        <f t="shared" si="11"/>
        <v>0</v>
      </c>
      <c r="AJ13">
        <f t="shared" si="12"/>
        <v>15</v>
      </c>
      <c r="AK13">
        <f t="shared" si="13"/>
        <v>1.5</v>
      </c>
      <c r="AL13">
        <f t="shared" si="14"/>
        <v>0</v>
      </c>
      <c r="AM13">
        <f t="shared" si="15"/>
        <v>30</v>
      </c>
      <c r="AN13">
        <f t="shared" si="16"/>
        <v>0</v>
      </c>
      <c r="AO13">
        <f t="shared" si="17"/>
        <v>0</v>
      </c>
      <c r="AP13">
        <f t="shared" si="18"/>
        <v>49</v>
      </c>
      <c r="AQ13">
        <f t="shared" si="19"/>
        <v>14</v>
      </c>
      <c r="AR13">
        <f t="shared" si="20"/>
        <v>0</v>
      </c>
      <c r="AS13" s="7">
        <f t="shared" si="21"/>
        <v>0</v>
      </c>
      <c r="AT13">
        <f t="shared" si="22"/>
        <v>8.1578947368421044</v>
      </c>
      <c r="AU13">
        <f t="shared" si="23"/>
        <v>1.2264957264957264</v>
      </c>
      <c r="AV13">
        <f t="shared" si="24"/>
        <v>1.1341463414634148</v>
      </c>
      <c r="AW13">
        <f t="shared" si="25"/>
        <v>22.176000000000002</v>
      </c>
      <c r="AX13" s="13">
        <f t="shared" si="26"/>
        <v>0.23905765465457376</v>
      </c>
      <c r="AY13" s="10">
        <f t="shared" si="28"/>
        <v>0.504</v>
      </c>
    </row>
    <row r="14" spans="1:51" x14ac:dyDescent="0.3">
      <c r="A14" s="16">
        <f>'Pre Comp Data'!A24</f>
        <v>3684</v>
      </c>
      <c r="B14">
        <f>PRODUCT('Pre Comp Data'!B24, 5)</f>
        <v>10</v>
      </c>
      <c r="C14">
        <f>VLOOKUP('Pre Comp Data'!C24,ClimbLevel[],2,FALSE)</f>
        <v>2.5</v>
      </c>
      <c r="D14">
        <f>VLOOKUP('Pre Comp Data'!D24,BuddyClimb[],2,FALSE)</f>
        <v>0</v>
      </c>
      <c r="E14">
        <f>IFERROR(VLOOKUP(GETPIVOTDATA("Min of Climb Time",'Team Data'!$A$2,"Team #",A14),ClimbTime[],2,TRUE), 0)</f>
        <v>10</v>
      </c>
      <c r="F14">
        <f>GETPIVOTDATA("Sum of Climb Success/ Fail",'Team Data'!$A$2,"Team #",A14)/GETPIVOTDATA("Sum of Attempted Climb",'Team Data'!$A$2,"Team #",A14)*10</f>
        <v>10</v>
      </c>
      <c r="G14">
        <v>0</v>
      </c>
      <c r="H14">
        <f>VLOOKUP('Pre Comp Data'!E24,HatchLocations[],2,FALSE)</f>
        <v>5</v>
      </c>
      <c r="I14">
        <f>IFERROR(GETPIVOTDATA("Average of Hatches (Cargo Ship)",'Team Data'!$A$2,"Team #",A14)/8*10, 0)</f>
        <v>0</v>
      </c>
      <c r="J14">
        <f>IFERROR(GETPIVOTDATA("Average of Hatches (Rocket)",'Team Data'!$A$2,"Team #",A14)/12*10, 0)</f>
        <v>0.16666666666666666</v>
      </c>
      <c r="K14">
        <f>VLOOKUP('Pre Comp Data'!F24,HatchIntake[],2,FALSE)</f>
        <v>5</v>
      </c>
      <c r="L14">
        <v>0</v>
      </c>
      <c r="M14">
        <v>0</v>
      </c>
      <c r="N14">
        <f>VLOOKUP('Pre Comp Data'!G24,CargoLocations[],2,FALSE)</f>
        <v>10</v>
      </c>
      <c r="O14">
        <f>IFERROR(GETPIVOTDATA("Average of Cargo (Cargo Ship)",'Team Data'!$A$2,"Team #",'Evaluation - 2nd Seed'!A26)/8*10, 0)</f>
        <v>3.125</v>
      </c>
      <c r="P14">
        <f>IFERROR(GETPIVOTDATA("Average of Cargo (Rocket)",'Team Data'!$A$2,"Team #",'Evaluation - 2nd Seed'!A26)/12*10, 0)</f>
        <v>8.3333333333333329E-2</v>
      </c>
      <c r="Q14">
        <f>VLOOKUP('Pre Comp Data'!H24,CargoIntake[],2,FALSE)</f>
        <v>10</v>
      </c>
      <c r="R14">
        <v>0</v>
      </c>
      <c r="S14">
        <v>0</v>
      </c>
      <c r="T14">
        <f>'Pre Comp Data'!I24</f>
        <v>0</v>
      </c>
      <c r="U14">
        <f>'Pre Comp Data'!J24</f>
        <v>0</v>
      </c>
      <c r="V14">
        <f>VLOOKUP('Pre Comp Data'!K24,Experience[],2,FALSE)</f>
        <v>10</v>
      </c>
      <c r="W14" s="7">
        <f>IF('Pre Comp Data'!L24 &gt;=10,10,'Pre Comp Data'!L24)</f>
        <v>0</v>
      </c>
      <c r="X14">
        <f t="shared" si="0"/>
        <v>50</v>
      </c>
      <c r="Y14">
        <f t="shared" si="1"/>
        <v>7.5</v>
      </c>
      <c r="Z14">
        <f t="shared" si="2"/>
        <v>0</v>
      </c>
      <c r="AA14">
        <f t="shared" si="3"/>
        <v>30</v>
      </c>
      <c r="AB14">
        <f t="shared" si="4"/>
        <v>60</v>
      </c>
      <c r="AC14">
        <f t="shared" si="5"/>
        <v>0</v>
      </c>
      <c r="AD14">
        <f t="shared" si="6"/>
        <v>15</v>
      </c>
      <c r="AE14">
        <f t="shared" si="7"/>
        <v>0</v>
      </c>
      <c r="AF14">
        <f t="shared" si="8"/>
        <v>0.5</v>
      </c>
      <c r="AG14">
        <f t="shared" si="9"/>
        <v>15</v>
      </c>
      <c r="AH14">
        <f t="shared" si="10"/>
        <v>0</v>
      </c>
      <c r="AI14">
        <f t="shared" si="11"/>
        <v>0</v>
      </c>
      <c r="AJ14">
        <f t="shared" si="12"/>
        <v>30</v>
      </c>
      <c r="AK14">
        <f t="shared" si="13"/>
        <v>9.375</v>
      </c>
      <c r="AL14">
        <f t="shared" si="14"/>
        <v>0.25</v>
      </c>
      <c r="AM14">
        <f t="shared" si="15"/>
        <v>30</v>
      </c>
      <c r="AN14">
        <f t="shared" si="16"/>
        <v>0</v>
      </c>
      <c r="AO14">
        <f t="shared" si="17"/>
        <v>0</v>
      </c>
      <c r="AP14">
        <f t="shared" si="18"/>
        <v>0</v>
      </c>
      <c r="AQ14">
        <f t="shared" si="19"/>
        <v>0</v>
      </c>
      <c r="AR14">
        <f t="shared" si="20"/>
        <v>0</v>
      </c>
      <c r="AS14" s="7">
        <f t="shared" si="21"/>
        <v>0</v>
      </c>
      <c r="AT14">
        <f t="shared" si="22"/>
        <v>7.7631578947368416</v>
      </c>
      <c r="AU14">
        <f t="shared" si="23"/>
        <v>1.094871794871795</v>
      </c>
      <c r="AV14">
        <f t="shared" si="24"/>
        <v>1.6981707317073171</v>
      </c>
      <c r="AW14">
        <f t="shared" si="25"/>
        <v>0</v>
      </c>
      <c r="AX14" s="13">
        <f t="shared" si="26"/>
        <v>0.23991364593899894</v>
      </c>
      <c r="AY14" s="10">
        <f t="shared" ref="AY14:AY22" si="29">AW14/44</f>
        <v>0</v>
      </c>
    </row>
    <row r="15" spans="1:51" x14ac:dyDescent="0.3">
      <c r="A15" s="16">
        <f>'Pre Comp Data'!A4</f>
        <v>948</v>
      </c>
      <c r="B15">
        <f>PRODUCT('Pre Comp Data'!B4, 5)</f>
        <v>10</v>
      </c>
      <c r="C15">
        <f>VLOOKUP('Pre Comp Data'!C4,ClimbLevel[],2,FALSE)</f>
        <v>5</v>
      </c>
      <c r="D15">
        <f>VLOOKUP('Pre Comp Data'!D4,BuddyClimb[],2,FALSE)</f>
        <v>0</v>
      </c>
      <c r="E15">
        <f>IFERROR(VLOOKUP(GETPIVOTDATA("Min of Climb Time",'Team Data'!$A$2,"Team #",A15),ClimbTime[],2,TRUE), 0)</f>
        <v>10</v>
      </c>
      <c r="F15">
        <f>GETPIVOTDATA("Sum of Climb Success/ Fail",'Team Data'!$A$2,"Team #",A15)/GETPIVOTDATA("Sum of Attempted Climb",'Team Data'!$A$2,"Team #",A15)*10</f>
        <v>8.5714285714285712</v>
      </c>
      <c r="G15">
        <v>0</v>
      </c>
      <c r="H15">
        <f>VLOOKUP('Pre Comp Data'!E4,HatchLocations[],2,FALSE)</f>
        <v>5</v>
      </c>
      <c r="I15">
        <f>IFERROR(GETPIVOTDATA("Average of Hatches (Cargo Ship)",'Team Data'!$A$2,"Team #",A15)/8*10, 0)</f>
        <v>0.625</v>
      </c>
      <c r="J15">
        <f>IFERROR(GETPIVOTDATA("Average of Hatches (Rocket)",'Team Data'!$A$2,"Team #",A15)/12*10, 0)</f>
        <v>0</v>
      </c>
      <c r="K15">
        <f>VLOOKUP('Pre Comp Data'!F4,HatchIntake[],2,FALSE)</f>
        <v>10</v>
      </c>
      <c r="L15">
        <v>0</v>
      </c>
      <c r="M15">
        <v>0</v>
      </c>
      <c r="N15">
        <f>VLOOKUP('Pre Comp Data'!G4,CargoLocations[],2,FALSE)</f>
        <v>7.5</v>
      </c>
      <c r="O15">
        <f>IFERROR(GETPIVOTDATA("Average of Cargo (Cargo Ship)",'Team Data'!$A$2,"Team #",'Evaluation - 2nd Seed'!A6)/8*10, 0)</f>
        <v>2.5</v>
      </c>
      <c r="P15">
        <f>IFERROR(GETPIVOTDATA("Average of Cargo (Rocket)",'Team Data'!$A$2,"Team #",'Evaluation - 2nd Seed'!A6)/12*10, 0)</f>
        <v>0.27777777777777779</v>
      </c>
      <c r="Q15">
        <f>VLOOKUP('Pre Comp Data'!H4,CargoIntake[],2,FALSE)</f>
        <v>10</v>
      </c>
      <c r="R15">
        <v>0</v>
      </c>
      <c r="S15">
        <v>0</v>
      </c>
      <c r="T15">
        <f>'Pre Comp Data'!I4</f>
        <v>7</v>
      </c>
      <c r="U15">
        <f>'Pre Comp Data'!J4</f>
        <v>0</v>
      </c>
      <c r="V15">
        <f>VLOOKUP('Pre Comp Data'!K4,Experience[],2,FALSE)</f>
        <v>0</v>
      </c>
      <c r="W15" s="7">
        <f>IF('Pre Comp Data'!L4 &gt;=10,10,'Pre Comp Data'!L4)</f>
        <v>0</v>
      </c>
      <c r="X15">
        <f t="shared" si="0"/>
        <v>50</v>
      </c>
      <c r="Y15">
        <f t="shared" si="1"/>
        <v>15</v>
      </c>
      <c r="Z15">
        <f t="shared" si="2"/>
        <v>0</v>
      </c>
      <c r="AA15">
        <f t="shared" si="3"/>
        <v>30</v>
      </c>
      <c r="AB15">
        <f t="shared" si="4"/>
        <v>51.428571428571431</v>
      </c>
      <c r="AC15">
        <f t="shared" si="5"/>
        <v>0</v>
      </c>
      <c r="AD15">
        <f t="shared" si="6"/>
        <v>15</v>
      </c>
      <c r="AE15">
        <f t="shared" si="7"/>
        <v>1.875</v>
      </c>
      <c r="AF15">
        <f t="shared" si="8"/>
        <v>0</v>
      </c>
      <c r="AG15">
        <f t="shared" si="9"/>
        <v>30</v>
      </c>
      <c r="AH15">
        <f t="shared" si="10"/>
        <v>0</v>
      </c>
      <c r="AI15">
        <f t="shared" si="11"/>
        <v>0</v>
      </c>
      <c r="AJ15">
        <f t="shared" si="12"/>
        <v>22.5</v>
      </c>
      <c r="AK15">
        <f t="shared" si="13"/>
        <v>7.5</v>
      </c>
      <c r="AL15">
        <f t="shared" si="14"/>
        <v>0.83333333333333337</v>
      </c>
      <c r="AM15">
        <f t="shared" si="15"/>
        <v>30</v>
      </c>
      <c r="AN15">
        <f t="shared" si="16"/>
        <v>0</v>
      </c>
      <c r="AO15">
        <f t="shared" si="17"/>
        <v>0</v>
      </c>
      <c r="AP15">
        <f t="shared" si="18"/>
        <v>49</v>
      </c>
      <c r="AQ15">
        <f t="shared" si="19"/>
        <v>0</v>
      </c>
      <c r="AR15">
        <f t="shared" si="20"/>
        <v>0</v>
      </c>
      <c r="AS15" s="7">
        <f t="shared" si="21"/>
        <v>0</v>
      </c>
      <c r="AT15">
        <f t="shared" si="22"/>
        <v>7.7067669172932343</v>
      </c>
      <c r="AU15">
        <f t="shared" si="23"/>
        <v>1.6826923076923077</v>
      </c>
      <c r="AV15">
        <f t="shared" si="24"/>
        <v>1.4837398373983741</v>
      </c>
      <c r="AW15">
        <f t="shared" si="25"/>
        <v>17.248000000000001</v>
      </c>
      <c r="AX15" s="13">
        <f t="shared" si="26"/>
        <v>0.24711816050872537</v>
      </c>
      <c r="AY15" s="10">
        <f t="shared" si="29"/>
        <v>0.39200000000000002</v>
      </c>
    </row>
    <row r="16" spans="1:51" x14ac:dyDescent="0.3">
      <c r="A16" s="16">
        <f>'Pre Comp Data'!A35</f>
        <v>5827</v>
      </c>
      <c r="B16">
        <f>PRODUCT('Pre Comp Data'!B35, 5)</f>
        <v>10</v>
      </c>
      <c r="C16">
        <f>VLOOKUP('Pre Comp Data'!C35,ClimbLevel[],2,FALSE)</f>
        <v>10</v>
      </c>
      <c r="D16">
        <f>VLOOKUP('Pre Comp Data'!D35,BuddyClimb[],2,FALSE)</f>
        <v>0</v>
      </c>
      <c r="E16">
        <f>IFERROR(VLOOKUP(GETPIVOTDATA("Min of Climb Time",'Team Data'!$A$2,"Team #",A16),ClimbTime[],2,TRUE), 0)</f>
        <v>10</v>
      </c>
      <c r="F16">
        <f>GETPIVOTDATA("Sum of Climb Success/ Fail",'Team Data'!$A$2,"Team #",A16)/GETPIVOTDATA("Sum of Attempted Climb",'Team Data'!$A$2,"Team #",A16)*10</f>
        <v>7.2727272727272734</v>
      </c>
      <c r="G16">
        <v>0</v>
      </c>
      <c r="H16">
        <f>VLOOKUP('Pre Comp Data'!E35,HatchLocations[],2,FALSE)</f>
        <v>5</v>
      </c>
      <c r="I16">
        <f>IFERROR(GETPIVOTDATA("Average of Hatches (Cargo Ship)",'Team Data'!$A$2,"Team #",A16)/8*10, 0)</f>
        <v>2.8125</v>
      </c>
      <c r="J16">
        <f>IFERROR(GETPIVOTDATA("Average of Hatches (Rocket)",'Team Data'!$A$2,"Team #",A16)/12*10, 0)</f>
        <v>0.76388888888888884</v>
      </c>
      <c r="K16">
        <f>VLOOKUP('Pre Comp Data'!F35,HatchIntake[],2,FALSE)</f>
        <v>5</v>
      </c>
      <c r="L16">
        <v>0</v>
      </c>
      <c r="M16">
        <v>0</v>
      </c>
      <c r="N16">
        <f>VLOOKUP('Pre Comp Data'!G35,CargoLocations[],2,FALSE)</f>
        <v>5</v>
      </c>
      <c r="O16">
        <f>IFERROR(GETPIVOTDATA("Average of Cargo (Cargo Ship)",'Team Data'!$A$2,"Team #",'Evaluation - 2nd Seed'!A37)/8*10, 0)</f>
        <v>0</v>
      </c>
      <c r="P16">
        <f>IFERROR(GETPIVOTDATA("Average of Cargo (Rocket)",'Team Data'!$A$2,"Team #",'Evaluation - 2nd Seed'!A37)/12*10, 0)</f>
        <v>0</v>
      </c>
      <c r="Q16">
        <f>VLOOKUP('Pre Comp Data'!H35,CargoIntake[],2,FALSE)</f>
        <v>5</v>
      </c>
      <c r="R16">
        <v>0</v>
      </c>
      <c r="S16">
        <v>0</v>
      </c>
      <c r="T16">
        <f>'Pre Comp Data'!I35</f>
        <v>7</v>
      </c>
      <c r="U16">
        <f>'Pre Comp Data'!J35</f>
        <v>0</v>
      </c>
      <c r="V16">
        <f>VLOOKUP('Pre Comp Data'!K35,Experience[],2,FALSE)</f>
        <v>10</v>
      </c>
      <c r="W16" s="7">
        <f>IF('Pre Comp Data'!L35 &gt;=10,10,'Pre Comp Data'!L35)</f>
        <v>1</v>
      </c>
      <c r="X16">
        <f t="shared" si="0"/>
        <v>50</v>
      </c>
      <c r="Y16">
        <f t="shared" si="1"/>
        <v>30</v>
      </c>
      <c r="Z16">
        <f t="shared" si="2"/>
        <v>0</v>
      </c>
      <c r="AA16">
        <f t="shared" si="3"/>
        <v>30</v>
      </c>
      <c r="AB16">
        <f t="shared" si="4"/>
        <v>43.63636363636364</v>
      </c>
      <c r="AC16">
        <f t="shared" si="5"/>
        <v>0</v>
      </c>
      <c r="AD16">
        <f t="shared" si="6"/>
        <v>15</v>
      </c>
      <c r="AE16">
        <f t="shared" si="7"/>
        <v>8.4375</v>
      </c>
      <c r="AF16">
        <f t="shared" si="8"/>
        <v>2.2916666666666665</v>
      </c>
      <c r="AG16">
        <f t="shared" si="9"/>
        <v>15</v>
      </c>
      <c r="AH16">
        <f t="shared" si="10"/>
        <v>0</v>
      </c>
      <c r="AI16">
        <f t="shared" si="11"/>
        <v>0</v>
      </c>
      <c r="AJ16">
        <f t="shared" si="12"/>
        <v>15</v>
      </c>
      <c r="AK16">
        <f t="shared" si="13"/>
        <v>0</v>
      </c>
      <c r="AL16">
        <f t="shared" si="14"/>
        <v>0</v>
      </c>
      <c r="AM16">
        <f t="shared" si="15"/>
        <v>15</v>
      </c>
      <c r="AN16">
        <f t="shared" si="16"/>
        <v>0</v>
      </c>
      <c r="AO16">
        <f t="shared" si="17"/>
        <v>0</v>
      </c>
      <c r="AP16">
        <f t="shared" si="18"/>
        <v>49</v>
      </c>
      <c r="AQ16">
        <f t="shared" si="19"/>
        <v>0</v>
      </c>
      <c r="AR16">
        <f t="shared" si="20"/>
        <v>0</v>
      </c>
      <c r="AS16" s="7">
        <f t="shared" si="21"/>
        <v>0</v>
      </c>
      <c r="AT16">
        <f t="shared" si="22"/>
        <v>8.0861244019138763</v>
      </c>
      <c r="AU16">
        <f t="shared" si="23"/>
        <v>1.4620726495726499</v>
      </c>
      <c r="AV16">
        <f t="shared" si="24"/>
        <v>0.73170731707317072</v>
      </c>
      <c r="AW16">
        <f t="shared" si="25"/>
        <v>17.248000000000001</v>
      </c>
      <c r="AX16" s="13">
        <f t="shared" si="26"/>
        <v>0.23363419019453857</v>
      </c>
      <c r="AY16" s="10">
        <f t="shared" si="29"/>
        <v>0.39200000000000002</v>
      </c>
    </row>
    <row r="17" spans="1:51" x14ac:dyDescent="0.3">
      <c r="A17" s="16">
        <f>'Pre Comp Data'!A30</f>
        <v>4681</v>
      </c>
      <c r="B17">
        <f>PRODUCT('Pre Comp Data'!B30, 5)</f>
        <v>10</v>
      </c>
      <c r="C17">
        <f>VLOOKUP('Pre Comp Data'!C30,ClimbLevel[],2,FALSE)</f>
        <v>5</v>
      </c>
      <c r="D17">
        <f>VLOOKUP('Pre Comp Data'!D30,BuddyClimb[],2,FALSE)</f>
        <v>0</v>
      </c>
      <c r="E17">
        <f>IFERROR(VLOOKUP(GETPIVOTDATA("Min of Climb Time",'Team Data'!$A$2,"Team #",A17),ClimbTime[],2,TRUE), 0)</f>
        <v>10</v>
      </c>
      <c r="F17">
        <f>GETPIVOTDATA("Sum of Climb Success/ Fail",'Team Data'!$A$2,"Team #",A17)/GETPIVOTDATA("Sum of Attempted Climb",'Team Data'!$A$2,"Team #",A17)*10</f>
        <v>8</v>
      </c>
      <c r="G17">
        <v>0</v>
      </c>
      <c r="H17">
        <f>VLOOKUP('Pre Comp Data'!E30,HatchLocations[],2,FALSE)</f>
        <v>10</v>
      </c>
      <c r="I17">
        <f>IFERROR(GETPIVOTDATA("Average of Hatches (Cargo Ship)",'Team Data'!$A$2,"Team #",A17)/8*10, 0)</f>
        <v>0.46875</v>
      </c>
      <c r="J17">
        <f>IFERROR(GETPIVOTDATA("Average of Hatches (Rocket)",'Team Data'!$A$2,"Team #",A17)/12*10, 0)</f>
        <v>0.41666666666666663</v>
      </c>
      <c r="K17">
        <f>VLOOKUP('Pre Comp Data'!F30,HatchIntake[],2,FALSE)</f>
        <v>5</v>
      </c>
      <c r="L17">
        <v>0</v>
      </c>
      <c r="M17">
        <v>0</v>
      </c>
      <c r="N17">
        <f>VLOOKUP('Pre Comp Data'!G30,CargoLocations[],2,FALSE)</f>
        <v>7.5</v>
      </c>
      <c r="O17">
        <f>IFERROR(GETPIVOTDATA("Average of Cargo (Cargo Ship)",'Team Data'!$A$2,"Team #",'Evaluation - 2nd Seed'!A32)/8*10, 0)</f>
        <v>0</v>
      </c>
      <c r="P17">
        <f>IFERROR(GETPIVOTDATA("Average of Cargo (Rocket)",'Team Data'!$A$2,"Team #",'Evaluation - 2nd Seed'!A32)/12*10, 0)</f>
        <v>0</v>
      </c>
      <c r="Q17">
        <f>VLOOKUP('Pre Comp Data'!H30,CargoIntake[],2,FALSE)</f>
        <v>10</v>
      </c>
      <c r="R17">
        <v>0</v>
      </c>
      <c r="S17">
        <v>0</v>
      </c>
      <c r="T17">
        <f>'Pre Comp Data'!I30</f>
        <v>0</v>
      </c>
      <c r="U17">
        <f>'Pre Comp Data'!J30</f>
        <v>0</v>
      </c>
      <c r="V17">
        <f>VLOOKUP('Pre Comp Data'!K30,Experience[],2,FALSE)</f>
        <v>0</v>
      </c>
      <c r="W17" s="7">
        <f>IF('Pre Comp Data'!L30 &gt;=10,10,'Pre Comp Data'!L30)</f>
        <v>0</v>
      </c>
      <c r="X17">
        <f t="shared" si="0"/>
        <v>50</v>
      </c>
      <c r="Y17">
        <f t="shared" si="1"/>
        <v>15</v>
      </c>
      <c r="Z17">
        <f t="shared" si="2"/>
        <v>0</v>
      </c>
      <c r="AA17">
        <f t="shared" si="3"/>
        <v>30</v>
      </c>
      <c r="AB17">
        <f t="shared" si="4"/>
        <v>48</v>
      </c>
      <c r="AC17">
        <f t="shared" si="5"/>
        <v>0</v>
      </c>
      <c r="AD17">
        <f t="shared" si="6"/>
        <v>30</v>
      </c>
      <c r="AE17">
        <f t="shared" si="7"/>
        <v>1.40625</v>
      </c>
      <c r="AF17">
        <f t="shared" si="8"/>
        <v>1.25</v>
      </c>
      <c r="AG17">
        <f t="shared" si="9"/>
        <v>15</v>
      </c>
      <c r="AH17">
        <f t="shared" si="10"/>
        <v>0</v>
      </c>
      <c r="AI17">
        <f t="shared" si="11"/>
        <v>0</v>
      </c>
      <c r="AJ17">
        <f t="shared" si="12"/>
        <v>22.5</v>
      </c>
      <c r="AK17">
        <f t="shared" si="13"/>
        <v>0</v>
      </c>
      <c r="AL17">
        <f t="shared" si="14"/>
        <v>0</v>
      </c>
      <c r="AM17">
        <f t="shared" si="15"/>
        <v>30</v>
      </c>
      <c r="AN17">
        <f t="shared" si="16"/>
        <v>0</v>
      </c>
      <c r="AO17">
        <f t="shared" si="17"/>
        <v>0</v>
      </c>
      <c r="AP17">
        <f t="shared" si="18"/>
        <v>0</v>
      </c>
      <c r="AQ17">
        <f t="shared" si="19"/>
        <v>0</v>
      </c>
      <c r="AR17">
        <f t="shared" si="20"/>
        <v>0</v>
      </c>
      <c r="AS17" s="7">
        <f t="shared" si="21"/>
        <v>0</v>
      </c>
      <c r="AT17">
        <f t="shared" si="22"/>
        <v>7.5263157894736841</v>
      </c>
      <c r="AU17">
        <f t="shared" si="23"/>
        <v>1.7107371794871795</v>
      </c>
      <c r="AV17">
        <f t="shared" si="24"/>
        <v>1.2804878048780488</v>
      </c>
      <c r="AW17">
        <f t="shared" si="25"/>
        <v>0</v>
      </c>
      <c r="AX17" s="13">
        <f t="shared" si="26"/>
        <v>0.23903501758724802</v>
      </c>
      <c r="AY17" s="10">
        <f t="shared" si="29"/>
        <v>0</v>
      </c>
    </row>
    <row r="18" spans="1:51" x14ac:dyDescent="0.3">
      <c r="A18" s="16">
        <f>'Pre Comp Data'!A36</f>
        <v>5937</v>
      </c>
      <c r="B18">
        <f>PRODUCT('Pre Comp Data'!B36, 5)</f>
        <v>10</v>
      </c>
      <c r="C18">
        <f>VLOOKUP('Pre Comp Data'!C36,ClimbLevel[],2,FALSE)</f>
        <v>5</v>
      </c>
      <c r="D18">
        <f>VLOOKUP('Pre Comp Data'!D36,BuddyClimb[],2,FALSE)</f>
        <v>0</v>
      </c>
      <c r="E18">
        <f>IFERROR(VLOOKUP(GETPIVOTDATA("Min of Climb Time",'Team Data'!$A$2,"Team #",A18),ClimbTime[],2,TRUE), 0)</f>
        <v>10</v>
      </c>
      <c r="F18">
        <f>GETPIVOTDATA("Sum of Climb Success/ Fail",'Team Data'!$A$2,"Team #",A18)/GETPIVOTDATA("Sum of Attempted Climb",'Team Data'!$A$2,"Team #",A18)*10</f>
        <v>10</v>
      </c>
      <c r="G18">
        <v>0</v>
      </c>
      <c r="H18">
        <f>VLOOKUP('Pre Comp Data'!E36,HatchLocations[],2,FALSE)</f>
        <v>5</v>
      </c>
      <c r="I18">
        <f>IFERROR(GETPIVOTDATA("Average of Hatches (Cargo Ship)",'Team Data'!$A$2,"Team #",A18)/8*10, 0)</f>
        <v>1.25</v>
      </c>
      <c r="J18">
        <f>IFERROR(GETPIVOTDATA("Average of Hatches (Rocket)",'Team Data'!$A$2,"Team #",A18)/12*10, 0)</f>
        <v>0.18518518518518517</v>
      </c>
      <c r="K18">
        <f>VLOOKUP('Pre Comp Data'!F36,HatchIntake[],2,FALSE)</f>
        <v>5</v>
      </c>
      <c r="L18">
        <v>0</v>
      </c>
      <c r="M18">
        <v>0</v>
      </c>
      <c r="N18">
        <f>VLOOKUP('Pre Comp Data'!G36,CargoLocations[],2,FALSE)</f>
        <v>5</v>
      </c>
      <c r="O18">
        <f>IFERROR(GETPIVOTDATA("Average of Cargo (Cargo Ship)",'Team Data'!$A$2,"Team #",'Evaluation - 2nd Seed'!A38)/8*10, 0)</f>
        <v>0.1388888888888889</v>
      </c>
      <c r="P18">
        <f>IFERROR(GETPIVOTDATA("Average of Cargo (Rocket)",'Team Data'!$A$2,"Team #",'Evaluation - 2nd Seed'!A38)/12*10, 0)</f>
        <v>0</v>
      </c>
      <c r="Q18">
        <f>VLOOKUP('Pre Comp Data'!H36,CargoIntake[],2,FALSE)</f>
        <v>10</v>
      </c>
      <c r="R18">
        <v>0</v>
      </c>
      <c r="S18">
        <v>0</v>
      </c>
      <c r="T18">
        <f>'Pre Comp Data'!I36</f>
        <v>0</v>
      </c>
      <c r="U18">
        <f>'Pre Comp Data'!J36</f>
        <v>4</v>
      </c>
      <c r="V18">
        <f>VLOOKUP('Pre Comp Data'!K36,Experience[],2,FALSE)</f>
        <v>6.666666666666667</v>
      </c>
      <c r="W18" s="7">
        <f>IF('Pre Comp Data'!L36 &gt;=10,10,'Pre Comp Data'!L36)</f>
        <v>0</v>
      </c>
      <c r="X18">
        <f t="shared" si="0"/>
        <v>50</v>
      </c>
      <c r="Y18">
        <f t="shared" si="1"/>
        <v>15</v>
      </c>
      <c r="Z18">
        <f t="shared" si="2"/>
        <v>0</v>
      </c>
      <c r="AA18">
        <f t="shared" si="3"/>
        <v>30</v>
      </c>
      <c r="AB18">
        <f t="shared" si="4"/>
        <v>60</v>
      </c>
      <c r="AC18">
        <f t="shared" si="5"/>
        <v>0</v>
      </c>
      <c r="AD18">
        <f t="shared" si="6"/>
        <v>15</v>
      </c>
      <c r="AE18">
        <f t="shared" si="7"/>
        <v>3.75</v>
      </c>
      <c r="AF18">
        <f t="shared" si="8"/>
        <v>0.55555555555555558</v>
      </c>
      <c r="AG18">
        <f t="shared" si="9"/>
        <v>15</v>
      </c>
      <c r="AH18">
        <f t="shared" si="10"/>
        <v>0</v>
      </c>
      <c r="AI18">
        <f t="shared" si="11"/>
        <v>0</v>
      </c>
      <c r="AJ18">
        <f t="shared" si="12"/>
        <v>15</v>
      </c>
      <c r="AK18">
        <f t="shared" si="13"/>
        <v>0.41666666666666669</v>
      </c>
      <c r="AL18">
        <f t="shared" si="14"/>
        <v>0</v>
      </c>
      <c r="AM18">
        <f t="shared" si="15"/>
        <v>30</v>
      </c>
      <c r="AN18">
        <f t="shared" si="16"/>
        <v>0</v>
      </c>
      <c r="AO18">
        <f t="shared" si="17"/>
        <v>0</v>
      </c>
      <c r="AP18">
        <f t="shared" si="18"/>
        <v>0</v>
      </c>
      <c r="AQ18">
        <f t="shared" si="19"/>
        <v>28</v>
      </c>
      <c r="AR18">
        <f t="shared" si="20"/>
        <v>0</v>
      </c>
      <c r="AS18" s="7">
        <f t="shared" si="21"/>
        <v>0</v>
      </c>
      <c r="AT18">
        <f t="shared" si="22"/>
        <v>8.1578947368421044</v>
      </c>
      <c r="AU18">
        <f t="shared" si="23"/>
        <v>1.2314814814814814</v>
      </c>
      <c r="AV18">
        <f t="shared" si="24"/>
        <v>1.1077235772357723</v>
      </c>
      <c r="AW18">
        <f t="shared" si="25"/>
        <v>9.8559999999999999</v>
      </c>
      <c r="AX18" s="13">
        <f t="shared" si="26"/>
        <v>0.2385704498990763</v>
      </c>
      <c r="AY18" s="10">
        <f t="shared" si="29"/>
        <v>0.224</v>
      </c>
    </row>
    <row r="19" spans="1:51" x14ac:dyDescent="0.3">
      <c r="A19" s="16">
        <f>'Pre Comp Data'!A12</f>
        <v>2557</v>
      </c>
      <c r="B19">
        <f>PRODUCT('Pre Comp Data'!B12, 5)</f>
        <v>5</v>
      </c>
      <c r="C19">
        <f>VLOOKUP('Pre Comp Data'!C12,ClimbLevel[],2,FALSE)</f>
        <v>5</v>
      </c>
      <c r="D19">
        <f>VLOOKUP('Pre Comp Data'!D12,BuddyClimb[],2,FALSE)</f>
        <v>0</v>
      </c>
      <c r="E19">
        <f>IFERROR(VLOOKUP(GETPIVOTDATA("Min of Climb Time",'Team Data'!$A$2,"Team #",A19),ClimbTime[],2,TRUE), 0)</f>
        <v>10</v>
      </c>
      <c r="F19">
        <f>GETPIVOTDATA("Sum of Climb Success/ Fail",'Team Data'!$A$2,"Team #",A19)/GETPIVOTDATA("Sum of Attempted Climb",'Team Data'!$A$2,"Team #",A19)*10</f>
        <v>10</v>
      </c>
      <c r="G19">
        <v>0</v>
      </c>
      <c r="H19">
        <f>VLOOKUP('Pre Comp Data'!E12,HatchLocations[],2,FALSE)</f>
        <v>10</v>
      </c>
      <c r="I19">
        <f>IFERROR(GETPIVOTDATA("Average of Hatches (Cargo Ship)",'Team Data'!$A$2,"Team #",A19)/8*10, 0)</f>
        <v>0.97222222222222221</v>
      </c>
      <c r="J19">
        <f>IFERROR(GETPIVOTDATA("Average of Hatches (Rocket)",'Team Data'!$A$2,"Team #",A19)/12*10, 0)</f>
        <v>0.92592592592592604</v>
      </c>
      <c r="K19">
        <f>VLOOKUP('Pre Comp Data'!F12,HatchIntake[],2,FALSE)</f>
        <v>5</v>
      </c>
      <c r="L19">
        <v>0</v>
      </c>
      <c r="M19">
        <v>0</v>
      </c>
      <c r="N19">
        <f>VLOOKUP('Pre Comp Data'!G12,CargoLocations[],2,FALSE)</f>
        <v>10</v>
      </c>
      <c r="O19">
        <f>IFERROR(GETPIVOTDATA("Average of Cargo (Cargo Ship)",'Team Data'!$A$2,"Team #",'Evaluation - 2nd Seed'!A14)/8*10, 0)</f>
        <v>0.125</v>
      </c>
      <c r="P19">
        <f>IFERROR(GETPIVOTDATA("Average of Cargo (Rocket)",'Team Data'!$A$2,"Team #",'Evaluation - 2nd Seed'!A14)/12*10, 0)</f>
        <v>0</v>
      </c>
      <c r="Q19">
        <f>VLOOKUP('Pre Comp Data'!H12,CargoIntake[],2,FALSE)</f>
        <v>10</v>
      </c>
      <c r="R19">
        <v>0</v>
      </c>
      <c r="S19">
        <v>0</v>
      </c>
      <c r="T19">
        <f>'Pre Comp Data'!I12</f>
        <v>8</v>
      </c>
      <c r="U19">
        <f>'Pre Comp Data'!J12</f>
        <v>4</v>
      </c>
      <c r="V19">
        <f>VLOOKUP('Pre Comp Data'!K12,Experience[],2,FALSE)</f>
        <v>0</v>
      </c>
      <c r="W19" s="7">
        <f>IF('Pre Comp Data'!L12 &gt;=10,10,'Pre Comp Data'!L12)</f>
        <v>0</v>
      </c>
      <c r="X19">
        <f t="shared" si="0"/>
        <v>25</v>
      </c>
      <c r="Y19">
        <f t="shared" si="1"/>
        <v>15</v>
      </c>
      <c r="Z19">
        <f t="shared" si="2"/>
        <v>0</v>
      </c>
      <c r="AA19">
        <f t="shared" si="3"/>
        <v>30</v>
      </c>
      <c r="AB19">
        <f t="shared" si="4"/>
        <v>60</v>
      </c>
      <c r="AC19">
        <f t="shared" si="5"/>
        <v>0</v>
      </c>
      <c r="AD19">
        <f t="shared" si="6"/>
        <v>30</v>
      </c>
      <c r="AE19">
        <f t="shared" si="7"/>
        <v>2.9166666666666665</v>
      </c>
      <c r="AF19">
        <f t="shared" si="8"/>
        <v>2.7777777777777781</v>
      </c>
      <c r="AG19">
        <f t="shared" si="9"/>
        <v>15</v>
      </c>
      <c r="AH19">
        <f t="shared" si="10"/>
        <v>0</v>
      </c>
      <c r="AI19">
        <f t="shared" si="11"/>
        <v>0</v>
      </c>
      <c r="AJ19">
        <f t="shared" si="12"/>
        <v>30</v>
      </c>
      <c r="AK19">
        <f t="shared" si="13"/>
        <v>0.375</v>
      </c>
      <c r="AL19">
        <f t="shared" si="14"/>
        <v>0</v>
      </c>
      <c r="AM19">
        <f t="shared" si="15"/>
        <v>30</v>
      </c>
      <c r="AN19">
        <f t="shared" si="16"/>
        <v>0</v>
      </c>
      <c r="AO19">
        <f t="shared" si="17"/>
        <v>0</v>
      </c>
      <c r="AP19">
        <f t="shared" si="18"/>
        <v>56</v>
      </c>
      <c r="AQ19">
        <f t="shared" si="19"/>
        <v>28</v>
      </c>
      <c r="AR19">
        <f t="shared" si="20"/>
        <v>0</v>
      </c>
      <c r="AS19" s="7">
        <f t="shared" si="21"/>
        <v>0</v>
      </c>
      <c r="AT19">
        <f t="shared" si="22"/>
        <v>6.8421052631578947</v>
      </c>
      <c r="AU19">
        <f t="shared" si="23"/>
        <v>1.8198005698005697</v>
      </c>
      <c r="AV19">
        <f t="shared" si="24"/>
        <v>1.472560975609756</v>
      </c>
      <c r="AW19">
        <f t="shared" si="25"/>
        <v>29.568000000000001</v>
      </c>
      <c r="AX19" s="13">
        <f t="shared" si="26"/>
        <v>0.23032879110382318</v>
      </c>
      <c r="AY19" s="10">
        <f t="shared" si="29"/>
        <v>0.67200000000000004</v>
      </c>
    </row>
    <row r="20" spans="1:51" x14ac:dyDescent="0.3">
      <c r="A20" s="16">
        <f>'Pre Comp Data'!A27</f>
        <v>4205</v>
      </c>
      <c r="B20">
        <f>PRODUCT('Pre Comp Data'!B27, 5)</f>
        <v>10</v>
      </c>
      <c r="C20">
        <f>VLOOKUP('Pre Comp Data'!C27,ClimbLevel[],2,FALSE)</f>
        <v>2.5</v>
      </c>
      <c r="D20">
        <f>VLOOKUP('Pre Comp Data'!D27,BuddyClimb[],2,FALSE)</f>
        <v>0</v>
      </c>
      <c r="E20">
        <f>IFERROR(VLOOKUP(GETPIVOTDATA("Min of Climb Time",'Team Data'!$A$2,"Team #",A20),ClimbTime[],2,TRUE), 0)</f>
        <v>10</v>
      </c>
      <c r="F20">
        <f>GETPIVOTDATA("Sum of Climb Success/ Fail",'Team Data'!$A$2,"Team #",A20)/GETPIVOTDATA("Sum of Attempted Climb",'Team Data'!$A$2,"Team #",A20)*10</f>
        <v>7.7777777777777777</v>
      </c>
      <c r="G20">
        <v>0</v>
      </c>
      <c r="H20">
        <f>VLOOKUP('Pre Comp Data'!E27,HatchLocations[],2,FALSE)</f>
        <v>10</v>
      </c>
      <c r="I20">
        <f>IFERROR(GETPIVOTDATA("Average of Hatches (Cargo Ship)",'Team Data'!$A$2,"Team #",A20)/8*10, 0)</f>
        <v>0.625</v>
      </c>
      <c r="J20">
        <f>IFERROR(GETPIVOTDATA("Average of Hatches (Rocket)",'Team Data'!$A$2,"Team #",A20)/12*10, 0)</f>
        <v>0.16666666666666666</v>
      </c>
      <c r="K20">
        <f>VLOOKUP('Pre Comp Data'!F27,HatchIntake[],2,FALSE)</f>
        <v>5</v>
      </c>
      <c r="L20">
        <v>0</v>
      </c>
      <c r="M20">
        <v>0</v>
      </c>
      <c r="N20">
        <f>VLOOKUP('Pre Comp Data'!G27,CargoLocations[],2,FALSE)</f>
        <v>10</v>
      </c>
      <c r="O20">
        <f>IFERROR(GETPIVOTDATA("Average of Cargo (Cargo Ship)",'Team Data'!$A$2,"Team #",'Evaluation - 2nd Seed'!A29)/8*10, 0)</f>
        <v>0</v>
      </c>
      <c r="P20">
        <f>IFERROR(GETPIVOTDATA("Average of Cargo (Rocket)",'Team Data'!$A$2,"Team #",'Evaluation - 2nd Seed'!A29)/12*10, 0)</f>
        <v>0</v>
      </c>
      <c r="Q20">
        <f>VLOOKUP('Pre Comp Data'!H27,CargoIntake[],2,FALSE)</f>
        <v>10</v>
      </c>
      <c r="R20">
        <v>0</v>
      </c>
      <c r="S20">
        <v>0</v>
      </c>
      <c r="T20">
        <f>'Pre Comp Data'!I27</f>
        <v>0</v>
      </c>
      <c r="U20">
        <f>'Pre Comp Data'!J27</f>
        <v>1</v>
      </c>
      <c r="V20">
        <f>VLOOKUP('Pre Comp Data'!K27,Experience[],2,FALSE)</f>
        <v>0</v>
      </c>
      <c r="W20" s="7">
        <f>IF('Pre Comp Data'!L27 &gt;=10,10,'Pre Comp Data'!L27)</f>
        <v>0</v>
      </c>
      <c r="X20">
        <f t="shared" si="0"/>
        <v>50</v>
      </c>
      <c r="Y20">
        <f t="shared" si="1"/>
        <v>7.5</v>
      </c>
      <c r="Z20">
        <f t="shared" si="2"/>
        <v>0</v>
      </c>
      <c r="AA20">
        <f t="shared" si="3"/>
        <v>30</v>
      </c>
      <c r="AB20">
        <f t="shared" si="4"/>
        <v>46.666666666666664</v>
      </c>
      <c r="AC20">
        <f t="shared" si="5"/>
        <v>0</v>
      </c>
      <c r="AD20">
        <f t="shared" si="6"/>
        <v>30</v>
      </c>
      <c r="AE20">
        <f t="shared" si="7"/>
        <v>1.875</v>
      </c>
      <c r="AF20">
        <f t="shared" si="8"/>
        <v>0.5</v>
      </c>
      <c r="AG20">
        <f t="shared" si="9"/>
        <v>15</v>
      </c>
      <c r="AH20">
        <f t="shared" si="10"/>
        <v>0</v>
      </c>
      <c r="AI20">
        <f t="shared" si="11"/>
        <v>0</v>
      </c>
      <c r="AJ20">
        <f t="shared" si="12"/>
        <v>30</v>
      </c>
      <c r="AK20">
        <f t="shared" si="13"/>
        <v>0</v>
      </c>
      <c r="AL20">
        <f t="shared" si="14"/>
        <v>0</v>
      </c>
      <c r="AM20">
        <f t="shared" si="15"/>
        <v>30</v>
      </c>
      <c r="AN20">
        <f t="shared" si="16"/>
        <v>0</v>
      </c>
      <c r="AO20">
        <f t="shared" si="17"/>
        <v>0</v>
      </c>
      <c r="AP20">
        <f t="shared" si="18"/>
        <v>0</v>
      </c>
      <c r="AQ20">
        <f t="shared" si="19"/>
        <v>7</v>
      </c>
      <c r="AR20">
        <f t="shared" si="20"/>
        <v>0</v>
      </c>
      <c r="AS20" s="7">
        <f t="shared" si="21"/>
        <v>0</v>
      </c>
      <c r="AT20">
        <f t="shared" si="22"/>
        <v>7.0614035087719298</v>
      </c>
      <c r="AU20">
        <f t="shared" si="23"/>
        <v>1.7006410256410256</v>
      </c>
      <c r="AV20">
        <f t="shared" si="24"/>
        <v>1.4634146341463414</v>
      </c>
      <c r="AW20">
        <f t="shared" si="25"/>
        <v>2.464</v>
      </c>
      <c r="AX20" s="13">
        <f t="shared" si="26"/>
        <v>0.23239679928543858</v>
      </c>
      <c r="AY20" s="10">
        <f t="shared" si="29"/>
        <v>5.6000000000000001E-2</v>
      </c>
    </row>
    <row r="21" spans="1:51" x14ac:dyDescent="0.3">
      <c r="A21" s="16">
        <f>'Pre Comp Data'!A18</f>
        <v>3218</v>
      </c>
      <c r="B21">
        <f>PRODUCT('Pre Comp Data'!B18, 5)</f>
        <v>5</v>
      </c>
      <c r="C21">
        <f>VLOOKUP('Pre Comp Data'!C18,ClimbLevel[],2,FALSE)</f>
        <v>2.5</v>
      </c>
      <c r="D21">
        <f>VLOOKUP('Pre Comp Data'!D18,BuddyClimb[],2,FALSE)</f>
        <v>0</v>
      </c>
      <c r="E21">
        <f>IFERROR(VLOOKUP(GETPIVOTDATA("Min of Climb Time",'Team Data'!$A$2,"Team #",A21),ClimbTime[],2,TRUE), 0)</f>
        <v>10</v>
      </c>
      <c r="F21">
        <f>GETPIVOTDATA("Sum of Climb Success/ Fail",'Team Data'!$A$2,"Team #",A21)/GETPIVOTDATA("Sum of Attempted Climb",'Team Data'!$A$2,"Team #",A21)*10</f>
        <v>10</v>
      </c>
      <c r="G21">
        <v>0</v>
      </c>
      <c r="H21">
        <f>VLOOKUP('Pre Comp Data'!E18,HatchLocations[],2,FALSE)</f>
        <v>10</v>
      </c>
      <c r="I21">
        <f>IFERROR(GETPIVOTDATA("Average of Hatches (Cargo Ship)",'Team Data'!$A$2,"Team #",A21)/8*10, 0)</f>
        <v>0</v>
      </c>
      <c r="J21">
        <f>IFERROR(GETPIVOTDATA("Average of Hatches (Rocket)",'Team Data'!$A$2,"Team #",A21)/12*10, 0)</f>
        <v>0</v>
      </c>
      <c r="K21">
        <f>VLOOKUP('Pre Comp Data'!F18,HatchIntake[],2,FALSE)</f>
        <v>10</v>
      </c>
      <c r="L21">
        <v>0</v>
      </c>
      <c r="M21">
        <v>0</v>
      </c>
      <c r="N21">
        <f>VLOOKUP('Pre Comp Data'!G18,CargoLocations[],2,FALSE)</f>
        <v>10</v>
      </c>
      <c r="O21">
        <f>IFERROR(GETPIVOTDATA("Average of Cargo (Cargo Ship)",'Team Data'!$A$2,"Team #",'Evaluation - 2nd Seed'!A20)/8*10, 0)</f>
        <v>0.375</v>
      </c>
      <c r="P21">
        <f>IFERROR(GETPIVOTDATA("Average of Cargo (Rocket)",'Team Data'!$A$2,"Team #",'Evaluation - 2nd Seed'!A20)/12*10, 0)</f>
        <v>0</v>
      </c>
      <c r="Q21">
        <f>VLOOKUP('Pre Comp Data'!H18,CargoIntake[],2,FALSE)</f>
        <v>10</v>
      </c>
      <c r="R21">
        <v>0</v>
      </c>
      <c r="S21">
        <v>0</v>
      </c>
      <c r="T21">
        <f>'Pre Comp Data'!I18</f>
        <v>1</v>
      </c>
      <c r="U21">
        <f>'Pre Comp Data'!J18</f>
        <v>4</v>
      </c>
      <c r="V21">
        <f>VLOOKUP('Pre Comp Data'!K18,Experience[],2,FALSE)</f>
        <v>6.666666666666667</v>
      </c>
      <c r="W21" s="7">
        <f>IF('Pre Comp Data'!L18 &gt;=10,10,'Pre Comp Data'!L18)</f>
        <v>10</v>
      </c>
      <c r="X21">
        <f t="shared" si="0"/>
        <v>25</v>
      </c>
      <c r="Y21">
        <f t="shared" si="1"/>
        <v>7.5</v>
      </c>
      <c r="Z21">
        <f t="shared" si="2"/>
        <v>0</v>
      </c>
      <c r="AA21">
        <f t="shared" si="3"/>
        <v>30</v>
      </c>
      <c r="AB21">
        <f t="shared" si="4"/>
        <v>60</v>
      </c>
      <c r="AC21">
        <f t="shared" si="5"/>
        <v>0</v>
      </c>
      <c r="AD21">
        <f t="shared" si="6"/>
        <v>30</v>
      </c>
      <c r="AE21">
        <f t="shared" si="7"/>
        <v>0</v>
      </c>
      <c r="AF21">
        <f t="shared" si="8"/>
        <v>0</v>
      </c>
      <c r="AG21">
        <f t="shared" si="9"/>
        <v>30</v>
      </c>
      <c r="AH21">
        <f t="shared" si="10"/>
        <v>0</v>
      </c>
      <c r="AI21">
        <f t="shared" si="11"/>
        <v>0</v>
      </c>
      <c r="AJ21">
        <f t="shared" si="12"/>
        <v>30</v>
      </c>
      <c r="AK21">
        <f t="shared" si="13"/>
        <v>1.125</v>
      </c>
      <c r="AL21">
        <f t="shared" si="14"/>
        <v>0</v>
      </c>
      <c r="AM21">
        <f t="shared" si="15"/>
        <v>30</v>
      </c>
      <c r="AN21">
        <f t="shared" si="16"/>
        <v>0</v>
      </c>
      <c r="AO21">
        <f t="shared" si="17"/>
        <v>0</v>
      </c>
      <c r="AP21">
        <f t="shared" si="18"/>
        <v>7</v>
      </c>
      <c r="AQ21">
        <f t="shared" si="19"/>
        <v>28</v>
      </c>
      <c r="AR21">
        <f t="shared" si="20"/>
        <v>0</v>
      </c>
      <c r="AS21" s="7">
        <f t="shared" si="21"/>
        <v>0</v>
      </c>
      <c r="AT21">
        <f t="shared" si="22"/>
        <v>6.4473684210526319</v>
      </c>
      <c r="AU21">
        <f t="shared" si="23"/>
        <v>2.1538461538461542</v>
      </c>
      <c r="AV21">
        <f t="shared" si="24"/>
        <v>1.4908536585365852</v>
      </c>
      <c r="AW21">
        <f t="shared" si="25"/>
        <v>12.32</v>
      </c>
      <c r="AX21" s="13">
        <f t="shared" si="26"/>
        <v>0.22936518712353118</v>
      </c>
      <c r="AY21" s="10">
        <f t="shared" si="29"/>
        <v>0.28000000000000003</v>
      </c>
    </row>
    <row r="22" spans="1:51" x14ac:dyDescent="0.3">
      <c r="A22" s="16">
        <f>'Pre Comp Data'!A3</f>
        <v>568</v>
      </c>
      <c r="B22">
        <f>PRODUCT('Pre Comp Data'!B3, 5)</f>
        <v>10</v>
      </c>
      <c r="C22">
        <f>VLOOKUP('Pre Comp Data'!C3,ClimbLevel[],2,FALSE)</f>
        <v>2.5</v>
      </c>
      <c r="D22">
        <f>VLOOKUP('Pre Comp Data'!D3,BuddyClimb[],2,FALSE)</f>
        <v>0</v>
      </c>
      <c r="E22">
        <f>IFERROR(VLOOKUP(GETPIVOTDATA("Min of Climb Time",'Team Data'!$A$2,"Team #",A22),ClimbTime[],2,TRUE), 0)</f>
        <v>10</v>
      </c>
      <c r="F22">
        <f>GETPIVOTDATA("Sum of Climb Success/ Fail",'Team Data'!$A$2,"Team #",A22)/GETPIVOTDATA("Sum of Attempted Climb",'Team Data'!$A$2,"Team #",A22)*10</f>
        <v>10</v>
      </c>
      <c r="G22">
        <v>0</v>
      </c>
      <c r="H22">
        <f>VLOOKUP('Pre Comp Data'!E3,HatchLocations[],2,FALSE)</f>
        <v>10</v>
      </c>
      <c r="I22">
        <f>IFERROR(GETPIVOTDATA("Average of Hatches (Cargo Ship)",'Team Data'!$A$2,"Team #",A22)/8*10, 0)</f>
        <v>0.55555555555555558</v>
      </c>
      <c r="J22">
        <f>IFERROR(GETPIVOTDATA("Average of Hatches (Rocket)",'Team Data'!$A$2,"Team #",A22)/12*10, 0)</f>
        <v>9.2592592592592587E-2</v>
      </c>
      <c r="K22">
        <f>VLOOKUP('Pre Comp Data'!F3,HatchIntake[],2,FALSE)</f>
        <v>5</v>
      </c>
      <c r="L22">
        <v>0</v>
      </c>
      <c r="M22">
        <v>0</v>
      </c>
      <c r="N22">
        <f>VLOOKUP('Pre Comp Data'!G3,CargoLocations[],2,FALSE)</f>
        <v>2.5</v>
      </c>
      <c r="O22">
        <f>IFERROR(GETPIVOTDATA("Average of Cargo (Cargo Ship)",'Team Data'!$A$2,"Team #",'Evaluation - 2nd Seed'!A5)/8*10, 0)</f>
        <v>0.1388888888888889</v>
      </c>
      <c r="P22">
        <f>IFERROR(GETPIVOTDATA("Average of Cargo (Rocket)",'Team Data'!$A$2,"Team #",'Evaluation - 2nd Seed'!A5)/12*10, 0)</f>
        <v>9.2592592592592587E-2</v>
      </c>
      <c r="Q22">
        <f>VLOOKUP('Pre Comp Data'!H3,CargoIntake[],2,FALSE)</f>
        <v>5</v>
      </c>
      <c r="R22">
        <v>0</v>
      </c>
      <c r="S22">
        <v>0</v>
      </c>
      <c r="T22">
        <f>'Pre Comp Data'!I3</f>
        <v>7</v>
      </c>
      <c r="U22">
        <f>'Pre Comp Data'!J3</f>
        <v>4</v>
      </c>
      <c r="V22">
        <f>VLOOKUP('Pre Comp Data'!K3,Experience[],2,FALSE)</f>
        <v>0</v>
      </c>
      <c r="W22" s="7">
        <f>IF('Pre Comp Data'!L3 &gt;=10,10,'Pre Comp Data'!L3)</f>
        <v>0</v>
      </c>
      <c r="X22">
        <f t="shared" si="0"/>
        <v>50</v>
      </c>
      <c r="Y22">
        <f t="shared" si="1"/>
        <v>7.5</v>
      </c>
      <c r="Z22">
        <f t="shared" si="2"/>
        <v>0</v>
      </c>
      <c r="AA22">
        <f t="shared" si="3"/>
        <v>30</v>
      </c>
      <c r="AB22">
        <f t="shared" si="4"/>
        <v>60</v>
      </c>
      <c r="AC22">
        <f t="shared" si="5"/>
        <v>0</v>
      </c>
      <c r="AD22">
        <f t="shared" si="6"/>
        <v>30</v>
      </c>
      <c r="AE22">
        <f t="shared" si="7"/>
        <v>1.6666666666666667</v>
      </c>
      <c r="AF22">
        <f t="shared" si="8"/>
        <v>0.27777777777777779</v>
      </c>
      <c r="AG22">
        <f t="shared" si="9"/>
        <v>15</v>
      </c>
      <c r="AH22">
        <f t="shared" si="10"/>
        <v>0</v>
      </c>
      <c r="AI22">
        <f t="shared" si="11"/>
        <v>0</v>
      </c>
      <c r="AJ22">
        <f t="shared" si="12"/>
        <v>7.5</v>
      </c>
      <c r="AK22">
        <f t="shared" si="13"/>
        <v>0.41666666666666669</v>
      </c>
      <c r="AL22">
        <f t="shared" si="14"/>
        <v>0.27777777777777779</v>
      </c>
      <c r="AM22">
        <f t="shared" si="15"/>
        <v>15</v>
      </c>
      <c r="AN22">
        <f t="shared" si="16"/>
        <v>0</v>
      </c>
      <c r="AO22">
        <f t="shared" si="17"/>
        <v>0</v>
      </c>
      <c r="AP22">
        <f t="shared" si="18"/>
        <v>49</v>
      </c>
      <c r="AQ22">
        <f t="shared" si="19"/>
        <v>28</v>
      </c>
      <c r="AR22">
        <f t="shared" si="20"/>
        <v>0</v>
      </c>
      <c r="AS22" s="7">
        <f t="shared" si="21"/>
        <v>0</v>
      </c>
      <c r="AT22">
        <f t="shared" si="22"/>
        <v>7.7631578947368416</v>
      </c>
      <c r="AU22">
        <f t="shared" si="23"/>
        <v>1.6851851851851851</v>
      </c>
      <c r="AV22">
        <f t="shared" si="24"/>
        <v>0.56571815718157181</v>
      </c>
      <c r="AW22">
        <f t="shared" si="25"/>
        <v>27.103999999999999</v>
      </c>
      <c r="AX22" s="13">
        <f t="shared" si="26"/>
        <v>0.22759230084326357</v>
      </c>
      <c r="AY22" s="10">
        <f t="shared" si="29"/>
        <v>0.61599999999999999</v>
      </c>
    </row>
    <row r="23" spans="1:51" x14ac:dyDescent="0.3">
      <c r="A23" s="16">
        <f>'Pre Comp Data'!A2</f>
        <v>488</v>
      </c>
      <c r="B23">
        <f>PRODUCT('Pre Comp Data'!B2, 5)</f>
        <v>5</v>
      </c>
      <c r="C23">
        <f>VLOOKUP('Pre Comp Data'!C2,ClimbLevel[],2,FALSE)</f>
        <v>2.5</v>
      </c>
      <c r="D23">
        <f>VLOOKUP('Pre Comp Data'!D2,BuddyClimb[],2,FALSE)</f>
        <v>0</v>
      </c>
      <c r="E23">
        <f>IFERROR(VLOOKUP(GETPIVOTDATA("Min of Climb Time",'Team Data'!$A$2,"Team #",A23),ClimbTime[],2,TRUE), 0)</f>
        <v>10</v>
      </c>
      <c r="F23">
        <f>GETPIVOTDATA("Sum of Climb Success/ Fail",'Team Data'!$A$2,"Team #",A23)/GETPIVOTDATA("Sum of Attempted Climb",'Team Data'!$A$2,"Team #",A23)*10</f>
        <v>10</v>
      </c>
      <c r="G23">
        <v>0</v>
      </c>
      <c r="H23">
        <f>VLOOKUP('Pre Comp Data'!E2,HatchLocations[],2,FALSE)</f>
        <v>10</v>
      </c>
      <c r="I23">
        <f>IFERROR(GETPIVOTDATA("Average of Hatches (Cargo Ship)",'Team Data'!$A$2,"Team #",A23)/8*10, 0)</f>
        <v>2.5</v>
      </c>
      <c r="J23">
        <f>IFERROR(GETPIVOTDATA("Average of Hatches (Rocket)",'Team Data'!$A$2,"Team #",A23)/12*10, 0)</f>
        <v>1.1111111111111112</v>
      </c>
      <c r="K23">
        <f>VLOOKUP('Pre Comp Data'!F2,HatchIntake[],2,FALSE)</f>
        <v>5</v>
      </c>
      <c r="L23">
        <v>0</v>
      </c>
      <c r="M23">
        <v>0</v>
      </c>
      <c r="N23">
        <f>VLOOKUP('Pre Comp Data'!G2,CargoLocations[],2,FALSE)</f>
        <v>0</v>
      </c>
      <c r="O23">
        <f>IFERROR(GETPIVOTDATA("Average of Cargo (Cargo Ship)",'Team Data'!$A$2,"Team #",'Evaluation - 2nd Seed'!A4)/8*10, 0)</f>
        <v>1.75</v>
      </c>
      <c r="P23">
        <f>IFERROR(GETPIVOTDATA("Average of Cargo (Rocket)",'Team Data'!$A$2,"Team #",'Evaluation - 2nd Seed'!A4)/12*10, 0)</f>
        <v>2.25</v>
      </c>
      <c r="Q23">
        <f>VLOOKUP('Pre Comp Data'!H2,CargoIntake[],2,FALSE)</f>
        <v>0</v>
      </c>
      <c r="R23">
        <v>0</v>
      </c>
      <c r="S23">
        <v>0</v>
      </c>
      <c r="T23">
        <f>'Pre Comp Data'!I2</f>
        <v>0</v>
      </c>
      <c r="U23">
        <f>'Pre Comp Data'!J2</f>
        <v>6</v>
      </c>
      <c r="V23">
        <f>VLOOKUP('Pre Comp Data'!K2,Experience[],2,FALSE)</f>
        <v>0</v>
      </c>
      <c r="W23" s="7">
        <f>IF('Pre Comp Data'!L2 &gt;=10,10,'Pre Comp Data'!L2)</f>
        <v>9</v>
      </c>
      <c r="X23">
        <f t="shared" si="0"/>
        <v>25</v>
      </c>
      <c r="Y23">
        <f t="shared" si="1"/>
        <v>7.5</v>
      </c>
      <c r="Z23">
        <f t="shared" si="2"/>
        <v>0</v>
      </c>
      <c r="AA23">
        <f t="shared" si="3"/>
        <v>30</v>
      </c>
      <c r="AB23">
        <f t="shared" si="4"/>
        <v>60</v>
      </c>
      <c r="AC23">
        <f t="shared" si="5"/>
        <v>0</v>
      </c>
      <c r="AD23">
        <f t="shared" si="6"/>
        <v>30</v>
      </c>
      <c r="AE23">
        <f t="shared" si="7"/>
        <v>7.5</v>
      </c>
      <c r="AF23">
        <f t="shared" si="8"/>
        <v>3.3333333333333335</v>
      </c>
      <c r="AG23">
        <f t="shared" si="9"/>
        <v>15</v>
      </c>
      <c r="AH23">
        <f t="shared" si="10"/>
        <v>0</v>
      </c>
      <c r="AI23">
        <f t="shared" si="11"/>
        <v>0</v>
      </c>
      <c r="AJ23">
        <f t="shared" si="12"/>
        <v>0</v>
      </c>
      <c r="AK23">
        <f t="shared" si="13"/>
        <v>5.25</v>
      </c>
      <c r="AL23">
        <f t="shared" si="14"/>
        <v>6.75</v>
      </c>
      <c r="AM23">
        <f t="shared" si="15"/>
        <v>0</v>
      </c>
      <c r="AN23">
        <f t="shared" si="16"/>
        <v>0</v>
      </c>
      <c r="AO23">
        <f t="shared" si="17"/>
        <v>0</v>
      </c>
      <c r="AP23">
        <f t="shared" si="18"/>
        <v>0</v>
      </c>
      <c r="AQ23">
        <f t="shared" si="19"/>
        <v>42</v>
      </c>
      <c r="AR23">
        <f t="shared" si="20"/>
        <v>0</v>
      </c>
      <c r="AS23" s="7">
        <f t="shared" si="21"/>
        <v>0</v>
      </c>
      <c r="AT23">
        <f t="shared" si="22"/>
        <v>6.4473684210526319</v>
      </c>
      <c r="AU23">
        <f t="shared" si="23"/>
        <v>2.0042735042735047</v>
      </c>
      <c r="AV23">
        <f t="shared" si="24"/>
        <v>0.29268292682926833</v>
      </c>
      <c r="AW23">
        <f t="shared" si="25"/>
        <v>14.784000000000001</v>
      </c>
      <c r="AX23" s="13">
        <f t="shared" si="26"/>
        <v>0.19873465573080465</v>
      </c>
      <c r="AY23" s="10">
        <f t="shared" ref="AY23" si="30">AW23/44</f>
        <v>0.33600000000000002</v>
      </c>
    </row>
    <row r="24" spans="1:51" x14ac:dyDescent="0.3">
      <c r="A24" s="16">
        <f>'Pre Comp Data'!A5</f>
        <v>1258</v>
      </c>
      <c r="B24">
        <f>PRODUCT('Pre Comp Data'!B5, 5)</f>
        <v>5</v>
      </c>
      <c r="C24">
        <f>VLOOKUP('Pre Comp Data'!C5,ClimbLevel[],2,FALSE)</f>
        <v>2.5</v>
      </c>
      <c r="D24">
        <f>VLOOKUP('Pre Comp Data'!D5,BuddyClimb[],2,FALSE)</f>
        <v>0</v>
      </c>
      <c r="E24">
        <f>IFERROR(VLOOKUP(GETPIVOTDATA("Min of Climb Time",'Team Data'!$A$2,"Team #",A24),ClimbTime[],2,TRUE), 0)</f>
        <v>10</v>
      </c>
      <c r="F24">
        <f>GETPIVOTDATA("Sum of Climb Success/ Fail",'Team Data'!$A$2,"Team #",A24)/GETPIVOTDATA("Sum of Attempted Climb",'Team Data'!$A$2,"Team #",A24)*10</f>
        <v>10</v>
      </c>
      <c r="G24">
        <v>0</v>
      </c>
      <c r="H24">
        <f>VLOOKUP('Pre Comp Data'!E5,HatchLocations[],2,FALSE)</f>
        <v>10</v>
      </c>
      <c r="I24">
        <f>IFERROR(GETPIVOTDATA("Average of Hatches (Cargo Ship)",'Team Data'!$A$2,"Team #",A24)/8*10, 0)</f>
        <v>1.875</v>
      </c>
      <c r="J24">
        <f>IFERROR(GETPIVOTDATA("Average of Hatches (Rocket)",'Team Data'!$A$2,"Team #",A24)/12*10, 0)</f>
        <v>0.91666666666666674</v>
      </c>
      <c r="K24">
        <f>VLOOKUP('Pre Comp Data'!F5,HatchIntake[],2,FALSE)</f>
        <v>5</v>
      </c>
      <c r="L24">
        <v>0</v>
      </c>
      <c r="M24">
        <v>0</v>
      </c>
      <c r="N24">
        <f>VLOOKUP('Pre Comp Data'!G5,CargoLocations[],2,FALSE)</f>
        <v>0</v>
      </c>
      <c r="O24">
        <f>IFERROR(GETPIVOTDATA("Average of Cargo (Cargo Ship)",'Team Data'!$A$2,"Team #",'Evaluation - 2nd Seed'!A7)/8*10, 0)</f>
        <v>1.25</v>
      </c>
      <c r="P24">
        <f>IFERROR(GETPIVOTDATA("Average of Cargo (Rocket)",'Team Data'!$A$2,"Team #",'Evaluation - 2nd Seed'!A7)/12*10, 0)</f>
        <v>0.15151515151515152</v>
      </c>
      <c r="Q24">
        <f>VLOOKUP('Pre Comp Data'!H5,CargoIntake[],2,FALSE)</f>
        <v>0</v>
      </c>
      <c r="R24">
        <v>0</v>
      </c>
      <c r="S24">
        <v>0</v>
      </c>
      <c r="T24">
        <f>'Pre Comp Data'!I5</f>
        <v>10</v>
      </c>
      <c r="U24">
        <f>'Pre Comp Data'!J5</f>
        <v>4</v>
      </c>
      <c r="V24">
        <f>VLOOKUP('Pre Comp Data'!K5,Experience[],2,FALSE)</f>
        <v>0</v>
      </c>
      <c r="W24" s="7">
        <f>IF('Pre Comp Data'!L5 &gt;=10,10,'Pre Comp Data'!L5)</f>
        <v>0</v>
      </c>
      <c r="X24">
        <f t="shared" si="0"/>
        <v>25</v>
      </c>
      <c r="Y24">
        <f t="shared" si="1"/>
        <v>7.5</v>
      </c>
      <c r="Z24">
        <f t="shared" si="2"/>
        <v>0</v>
      </c>
      <c r="AA24">
        <f t="shared" si="3"/>
        <v>30</v>
      </c>
      <c r="AB24">
        <f t="shared" si="4"/>
        <v>60</v>
      </c>
      <c r="AC24">
        <f t="shared" si="5"/>
        <v>0</v>
      </c>
      <c r="AD24">
        <f t="shared" si="6"/>
        <v>30</v>
      </c>
      <c r="AE24">
        <f t="shared" si="7"/>
        <v>5.625</v>
      </c>
      <c r="AF24">
        <f t="shared" si="8"/>
        <v>2.75</v>
      </c>
      <c r="AG24">
        <f t="shared" si="9"/>
        <v>15</v>
      </c>
      <c r="AH24">
        <f t="shared" si="10"/>
        <v>0</v>
      </c>
      <c r="AI24">
        <f t="shared" si="11"/>
        <v>0</v>
      </c>
      <c r="AJ24">
        <f t="shared" si="12"/>
        <v>0</v>
      </c>
      <c r="AK24">
        <f t="shared" si="13"/>
        <v>3.75</v>
      </c>
      <c r="AL24">
        <f t="shared" si="14"/>
        <v>0.45454545454545459</v>
      </c>
      <c r="AM24">
        <f t="shared" si="15"/>
        <v>0</v>
      </c>
      <c r="AN24">
        <f t="shared" si="16"/>
        <v>0</v>
      </c>
      <c r="AO24">
        <f t="shared" si="17"/>
        <v>0</v>
      </c>
      <c r="AP24">
        <f t="shared" si="18"/>
        <v>70</v>
      </c>
      <c r="AQ24">
        <f t="shared" si="19"/>
        <v>28</v>
      </c>
      <c r="AR24">
        <f t="shared" si="20"/>
        <v>0</v>
      </c>
      <c r="AS24" s="7">
        <f t="shared" si="21"/>
        <v>0</v>
      </c>
      <c r="AT24">
        <f t="shared" si="22"/>
        <v>6.4473684210526319</v>
      </c>
      <c r="AU24">
        <f t="shared" si="23"/>
        <v>1.9160256410256413</v>
      </c>
      <c r="AV24">
        <f t="shared" si="24"/>
        <v>0.10254988913525499</v>
      </c>
      <c r="AW24">
        <f t="shared" si="25"/>
        <v>34.496000000000002</v>
      </c>
      <c r="AX24" s="13">
        <f t="shared" si="26"/>
        <v>0.19240781707303475</v>
      </c>
      <c r="AY24" s="10">
        <f t="shared" ref="AY24:AY25" si="31">AW24/44</f>
        <v>0.78400000000000003</v>
      </c>
    </row>
    <row r="25" spans="1:51" x14ac:dyDescent="0.3">
      <c r="A25" s="16">
        <f>'Pre Comp Data'!A37</f>
        <v>6350</v>
      </c>
      <c r="B25">
        <f>PRODUCT('Pre Comp Data'!B37, 5)</f>
        <v>10</v>
      </c>
      <c r="C25">
        <f>VLOOKUP('Pre Comp Data'!C37,ClimbLevel[],2,FALSE)</f>
        <v>2.5</v>
      </c>
      <c r="D25">
        <f>VLOOKUP('Pre Comp Data'!D37,BuddyClimb[],2,FALSE)</f>
        <v>0</v>
      </c>
      <c r="E25">
        <f>IFERROR(VLOOKUP(GETPIVOTDATA("Min of Climb Time",'Team Data'!$A$2,"Team #",A25),ClimbTime[],2,TRUE), 0)</f>
        <v>10</v>
      </c>
      <c r="F25">
        <f>GETPIVOTDATA("Sum of Climb Success/ Fail",'Team Data'!$A$2,"Team #",A25)/GETPIVOTDATA("Sum of Attempted Climb",'Team Data'!$A$2,"Team #",A25)*10</f>
        <v>10</v>
      </c>
      <c r="G25">
        <v>0</v>
      </c>
      <c r="H25">
        <f>VLOOKUP('Pre Comp Data'!E37,HatchLocations[],2,FALSE)</f>
        <v>5</v>
      </c>
      <c r="I25">
        <f>IFERROR(GETPIVOTDATA("Average of Hatches (Cargo Ship)",'Team Data'!$A$2,"Team #",A25)/8*10, 0)</f>
        <v>0.69444444444444442</v>
      </c>
      <c r="J25">
        <f>IFERROR(GETPIVOTDATA("Average of Hatches (Rocket)",'Team Data'!$A$2,"Team #",A25)/12*10, 0)</f>
        <v>0.7407407407407407</v>
      </c>
      <c r="K25">
        <f>VLOOKUP('Pre Comp Data'!F37,HatchIntake[],2,FALSE)</f>
        <v>5</v>
      </c>
      <c r="L25">
        <v>0</v>
      </c>
      <c r="M25">
        <v>0</v>
      </c>
      <c r="N25">
        <f>VLOOKUP('Pre Comp Data'!G37,CargoLocations[],2,FALSE)</f>
        <v>5</v>
      </c>
      <c r="O25">
        <f>IFERROR(GETPIVOTDATA("Average of Cargo (Cargo Ship)",'Team Data'!$A$2,"Team #",'Evaluation - 2nd Seed'!A39)/8*10, 0)</f>
        <v>0</v>
      </c>
      <c r="P25">
        <f>IFERROR(GETPIVOTDATA("Average of Cargo (Rocket)",'Team Data'!$A$2,"Team #",'Evaluation - 2nd Seed'!A39)/12*10, 0)</f>
        <v>0</v>
      </c>
      <c r="Q25">
        <f>VLOOKUP('Pre Comp Data'!H37,CargoIntake[],2,FALSE)</f>
        <v>5</v>
      </c>
      <c r="R25">
        <v>0</v>
      </c>
      <c r="S25">
        <v>0</v>
      </c>
      <c r="T25">
        <f>'Pre Comp Data'!I37</f>
        <v>0</v>
      </c>
      <c r="U25">
        <f>'Pre Comp Data'!J37</f>
        <v>4</v>
      </c>
      <c r="V25">
        <f>VLOOKUP('Pre Comp Data'!K37,Experience[],2,FALSE)</f>
        <v>3.3333333333333335</v>
      </c>
      <c r="W25" s="7">
        <f>IF('Pre Comp Data'!L37 &gt;=10,10,'Pre Comp Data'!L37)</f>
        <v>0</v>
      </c>
      <c r="X25">
        <f t="shared" si="0"/>
        <v>50</v>
      </c>
      <c r="Y25">
        <f t="shared" si="1"/>
        <v>7.5</v>
      </c>
      <c r="Z25">
        <f t="shared" si="2"/>
        <v>0</v>
      </c>
      <c r="AA25">
        <f t="shared" si="3"/>
        <v>30</v>
      </c>
      <c r="AB25">
        <f t="shared" si="4"/>
        <v>60</v>
      </c>
      <c r="AC25">
        <f t="shared" si="5"/>
        <v>0</v>
      </c>
      <c r="AD25">
        <f t="shared" si="6"/>
        <v>15</v>
      </c>
      <c r="AE25">
        <f t="shared" si="7"/>
        <v>2.083333333333333</v>
      </c>
      <c r="AF25">
        <f t="shared" si="8"/>
        <v>2.2222222222222223</v>
      </c>
      <c r="AG25">
        <f t="shared" si="9"/>
        <v>15</v>
      </c>
      <c r="AH25">
        <f t="shared" si="10"/>
        <v>0</v>
      </c>
      <c r="AI25">
        <f t="shared" si="11"/>
        <v>0</v>
      </c>
      <c r="AJ25">
        <f t="shared" si="12"/>
        <v>15</v>
      </c>
      <c r="AK25">
        <f t="shared" si="13"/>
        <v>0</v>
      </c>
      <c r="AL25">
        <f t="shared" si="14"/>
        <v>0</v>
      </c>
      <c r="AM25">
        <f t="shared" si="15"/>
        <v>15</v>
      </c>
      <c r="AN25">
        <f t="shared" si="16"/>
        <v>0</v>
      </c>
      <c r="AO25">
        <f t="shared" si="17"/>
        <v>0</v>
      </c>
      <c r="AP25">
        <f t="shared" si="18"/>
        <v>0</v>
      </c>
      <c r="AQ25">
        <f t="shared" si="19"/>
        <v>28</v>
      </c>
      <c r="AR25">
        <f t="shared" si="20"/>
        <v>0</v>
      </c>
      <c r="AS25" s="7">
        <f t="shared" si="21"/>
        <v>0</v>
      </c>
      <c r="AT25">
        <f t="shared" si="22"/>
        <v>7.7631578947368416</v>
      </c>
      <c r="AU25">
        <f t="shared" si="23"/>
        <v>1.2314814814814814</v>
      </c>
      <c r="AV25">
        <f t="shared" si="24"/>
        <v>0.73170731707317072</v>
      </c>
      <c r="AW25">
        <f t="shared" si="25"/>
        <v>9.8559999999999999</v>
      </c>
      <c r="AX25" s="13">
        <f t="shared" si="26"/>
        <v>0.22105333393844306</v>
      </c>
      <c r="AY25" s="10">
        <f t="shared" si="31"/>
        <v>0.224</v>
      </c>
    </row>
    <row r="26" spans="1:51" x14ac:dyDescent="0.3">
      <c r="A26" s="16">
        <f>'Pre Comp Data'!A7</f>
        <v>1899</v>
      </c>
      <c r="B26">
        <f>PRODUCT('Pre Comp Data'!B7, 5)</f>
        <v>5</v>
      </c>
      <c r="C26">
        <f>VLOOKUP('Pre Comp Data'!C7,ClimbLevel[],2,FALSE)</f>
        <v>2.5</v>
      </c>
      <c r="D26">
        <f>VLOOKUP('Pre Comp Data'!D7,BuddyClimb[],2,FALSE)</f>
        <v>0</v>
      </c>
      <c r="E26">
        <f>IFERROR(VLOOKUP(GETPIVOTDATA("Min of Climb Time",'Team Data'!$A$2,"Team #",A26),ClimbTime[],2,TRUE), 0)</f>
        <v>10</v>
      </c>
      <c r="F26">
        <f>GETPIVOTDATA("Sum of Climb Success/ Fail",'Team Data'!$A$2,"Team #",A26)/GETPIVOTDATA("Sum of Attempted Climb",'Team Data'!$A$2,"Team #",A26)*10</f>
        <v>10</v>
      </c>
      <c r="G26">
        <v>0</v>
      </c>
      <c r="H26">
        <f>VLOOKUP('Pre Comp Data'!E7,HatchLocations[],2,FALSE)</f>
        <v>10</v>
      </c>
      <c r="I26">
        <f>IFERROR(GETPIVOTDATA("Average of Hatches (Cargo Ship)",'Team Data'!$A$2,"Team #",A26)/8*10, 0)</f>
        <v>0.125</v>
      </c>
      <c r="J26">
        <f>IFERROR(GETPIVOTDATA("Average of Hatches (Rocket)",'Team Data'!$A$2,"Team #",A26)/12*10, 0)</f>
        <v>8.3333333333333329E-2</v>
      </c>
      <c r="K26">
        <f>VLOOKUP('Pre Comp Data'!F7,HatchIntake[],2,FALSE)</f>
        <v>5</v>
      </c>
      <c r="L26">
        <v>0</v>
      </c>
      <c r="M26">
        <v>0</v>
      </c>
      <c r="N26">
        <f>VLOOKUP('Pre Comp Data'!G7,CargoLocations[],2,FALSE)</f>
        <v>10</v>
      </c>
      <c r="O26">
        <f>IFERROR(GETPIVOTDATA("Average of Cargo (Cargo Ship)",'Team Data'!$A$2,"Team #",'Evaluation - 2nd Seed'!A9)/8*10, 0)</f>
        <v>1</v>
      </c>
      <c r="P26">
        <f>IFERROR(GETPIVOTDATA("Average of Cargo (Rocket)",'Team Data'!$A$2,"Team #",'Evaluation - 2nd Seed'!A9)/12*10, 0)</f>
        <v>0</v>
      </c>
      <c r="Q26">
        <f>VLOOKUP('Pre Comp Data'!H7,CargoIntake[],2,FALSE)</f>
        <v>10</v>
      </c>
      <c r="R26">
        <v>0</v>
      </c>
      <c r="S26">
        <v>0</v>
      </c>
      <c r="T26">
        <f>'Pre Comp Data'!I7</f>
        <v>8</v>
      </c>
      <c r="U26">
        <f>'Pre Comp Data'!J7</f>
        <v>4</v>
      </c>
      <c r="V26">
        <f>VLOOKUP('Pre Comp Data'!K7,Experience[],2,FALSE)</f>
        <v>0</v>
      </c>
      <c r="W26" s="7">
        <f>IF('Pre Comp Data'!L7 &gt;=10,10,'Pre Comp Data'!L7)</f>
        <v>0</v>
      </c>
      <c r="X26">
        <f t="shared" si="0"/>
        <v>25</v>
      </c>
      <c r="Y26">
        <f t="shared" si="1"/>
        <v>7.5</v>
      </c>
      <c r="Z26">
        <f t="shared" si="2"/>
        <v>0</v>
      </c>
      <c r="AA26">
        <f t="shared" si="3"/>
        <v>30</v>
      </c>
      <c r="AB26">
        <f t="shared" si="4"/>
        <v>60</v>
      </c>
      <c r="AC26">
        <f t="shared" si="5"/>
        <v>0</v>
      </c>
      <c r="AD26">
        <f t="shared" si="6"/>
        <v>30</v>
      </c>
      <c r="AE26">
        <f t="shared" si="7"/>
        <v>0.375</v>
      </c>
      <c r="AF26">
        <f t="shared" si="8"/>
        <v>0.25</v>
      </c>
      <c r="AG26">
        <f t="shared" si="9"/>
        <v>15</v>
      </c>
      <c r="AH26">
        <f t="shared" si="10"/>
        <v>0</v>
      </c>
      <c r="AI26">
        <f t="shared" si="11"/>
        <v>0</v>
      </c>
      <c r="AJ26">
        <f t="shared" si="12"/>
        <v>30</v>
      </c>
      <c r="AK26">
        <f t="shared" si="13"/>
        <v>3</v>
      </c>
      <c r="AL26">
        <f t="shared" si="14"/>
        <v>0</v>
      </c>
      <c r="AM26">
        <f t="shared" si="15"/>
        <v>30</v>
      </c>
      <c r="AN26">
        <f t="shared" si="16"/>
        <v>0</v>
      </c>
      <c r="AO26">
        <f t="shared" si="17"/>
        <v>0</v>
      </c>
      <c r="AP26">
        <f t="shared" si="18"/>
        <v>56</v>
      </c>
      <c r="AQ26">
        <f t="shared" si="19"/>
        <v>28</v>
      </c>
      <c r="AR26">
        <f t="shared" si="20"/>
        <v>0</v>
      </c>
      <c r="AS26" s="7">
        <f t="shared" si="21"/>
        <v>0</v>
      </c>
      <c r="AT26">
        <f t="shared" si="22"/>
        <v>6.4473684210526319</v>
      </c>
      <c r="AU26">
        <f t="shared" si="23"/>
        <v>1.6378205128205128</v>
      </c>
      <c r="AV26">
        <f t="shared" si="24"/>
        <v>1.5365853658536586</v>
      </c>
      <c r="AW26">
        <f t="shared" si="25"/>
        <v>29.568000000000001</v>
      </c>
      <c r="AX26" s="13">
        <f t="shared" si="26"/>
        <v>0.21867668863015463</v>
      </c>
      <c r="AY26" s="10">
        <f t="shared" ref="AY26" si="32">AW26/44</f>
        <v>0.67200000000000004</v>
      </c>
    </row>
    <row r="27" spans="1:51" x14ac:dyDescent="0.3">
      <c r="A27" s="16">
        <f>'Pre Comp Data'!A32</f>
        <v>4918</v>
      </c>
      <c r="B27">
        <f>PRODUCT('Pre Comp Data'!B32, 5)</f>
        <v>5</v>
      </c>
      <c r="C27">
        <f>VLOOKUP('Pre Comp Data'!C32,ClimbLevel[],2,FALSE)</f>
        <v>10</v>
      </c>
      <c r="D27">
        <f>VLOOKUP('Pre Comp Data'!D32,BuddyClimb[],2,FALSE)</f>
        <v>0</v>
      </c>
      <c r="E27">
        <f>IFERROR(VLOOKUP(GETPIVOTDATA("Min of Climb Time",'Team Data'!$A$2,"Team #",A27),ClimbTime[],2,TRUE), 0)</f>
        <v>10</v>
      </c>
      <c r="F27">
        <f>GETPIVOTDATA("Sum of Climb Success/ Fail",'Team Data'!$A$2,"Team #",A27)/GETPIVOTDATA("Sum of Attempted Climb",'Team Data'!$A$2,"Team #",A27)*10</f>
        <v>10</v>
      </c>
      <c r="G27">
        <v>0</v>
      </c>
      <c r="H27">
        <f>VLOOKUP('Pre Comp Data'!E32,HatchLocations[],2,FALSE)</f>
        <v>5</v>
      </c>
      <c r="I27">
        <f>IFERROR(GETPIVOTDATA("Average of Hatches (Cargo Ship)",'Team Data'!$A$2,"Team #",A27)/8*10, 0)</f>
        <v>0.25</v>
      </c>
      <c r="J27">
        <f>IFERROR(GETPIVOTDATA("Average of Hatches (Rocket)",'Team Data'!$A$2,"Team #",A27)/12*10, 0)</f>
        <v>0.16666666666666666</v>
      </c>
      <c r="K27">
        <f>VLOOKUP('Pre Comp Data'!F32,HatchIntake[],2,FALSE)</f>
        <v>10</v>
      </c>
      <c r="L27">
        <v>0</v>
      </c>
      <c r="M27">
        <v>0</v>
      </c>
      <c r="N27">
        <f>VLOOKUP('Pre Comp Data'!G32,CargoLocations[],2,FALSE)</f>
        <v>0</v>
      </c>
      <c r="O27">
        <f>IFERROR(GETPIVOTDATA("Average of Cargo (Cargo Ship)",'Team Data'!$A$2,"Team #",'Evaluation - 2nd Seed'!A34)/8*10, 0)</f>
        <v>2.7777777777777777</v>
      </c>
      <c r="P27">
        <f>IFERROR(GETPIVOTDATA("Average of Cargo (Rocket)",'Team Data'!$A$2,"Team #",'Evaluation - 2nd Seed'!A34)/12*10, 0)</f>
        <v>0.46296296296296302</v>
      </c>
      <c r="Q27">
        <f>VLOOKUP('Pre Comp Data'!H32,CargoIntake[],2,FALSE)</f>
        <v>0</v>
      </c>
      <c r="R27">
        <v>0</v>
      </c>
      <c r="S27">
        <v>0</v>
      </c>
      <c r="T27">
        <f>'Pre Comp Data'!I32</f>
        <v>0</v>
      </c>
      <c r="U27">
        <f>'Pre Comp Data'!J32</f>
        <v>4</v>
      </c>
      <c r="V27">
        <f>VLOOKUP('Pre Comp Data'!K32,Experience[],2,FALSE)</f>
        <v>6.666666666666667</v>
      </c>
      <c r="W27" s="7">
        <f>IF('Pre Comp Data'!L32 &gt;=10,10,'Pre Comp Data'!L32)</f>
        <v>0</v>
      </c>
      <c r="X27">
        <f t="shared" si="0"/>
        <v>25</v>
      </c>
      <c r="Y27">
        <f t="shared" si="1"/>
        <v>30</v>
      </c>
      <c r="Z27">
        <f t="shared" si="2"/>
        <v>0</v>
      </c>
      <c r="AA27">
        <f t="shared" si="3"/>
        <v>30</v>
      </c>
      <c r="AB27">
        <f t="shared" si="4"/>
        <v>60</v>
      </c>
      <c r="AC27">
        <f t="shared" si="5"/>
        <v>0</v>
      </c>
      <c r="AD27">
        <f t="shared" si="6"/>
        <v>15</v>
      </c>
      <c r="AE27">
        <f t="shared" si="7"/>
        <v>0.75</v>
      </c>
      <c r="AF27">
        <f t="shared" si="8"/>
        <v>0.5</v>
      </c>
      <c r="AG27">
        <f t="shared" si="9"/>
        <v>30</v>
      </c>
      <c r="AH27">
        <f t="shared" si="10"/>
        <v>0</v>
      </c>
      <c r="AI27">
        <f t="shared" si="11"/>
        <v>0</v>
      </c>
      <c r="AJ27">
        <f t="shared" si="12"/>
        <v>0</v>
      </c>
      <c r="AK27">
        <f t="shared" si="13"/>
        <v>8.3333333333333321</v>
      </c>
      <c r="AL27">
        <f t="shared" si="14"/>
        <v>1.3888888888888891</v>
      </c>
      <c r="AM27">
        <f t="shared" si="15"/>
        <v>0</v>
      </c>
      <c r="AN27">
        <f t="shared" si="16"/>
        <v>0</v>
      </c>
      <c r="AO27">
        <f t="shared" si="17"/>
        <v>0</v>
      </c>
      <c r="AP27">
        <f t="shared" si="18"/>
        <v>0</v>
      </c>
      <c r="AQ27">
        <f t="shared" si="19"/>
        <v>28</v>
      </c>
      <c r="AR27">
        <f t="shared" si="20"/>
        <v>0</v>
      </c>
      <c r="AS27" s="7">
        <f t="shared" si="21"/>
        <v>0</v>
      </c>
      <c r="AT27">
        <f t="shared" si="22"/>
        <v>7.6315789473684212</v>
      </c>
      <c r="AU27">
        <f t="shared" si="23"/>
        <v>1.6602564102564101</v>
      </c>
      <c r="AV27">
        <f t="shared" si="24"/>
        <v>0.23712737127371269</v>
      </c>
      <c r="AW27">
        <f t="shared" si="25"/>
        <v>9.8559999999999999</v>
      </c>
      <c r="AX27" s="13">
        <f t="shared" si="26"/>
        <v>0.21656733474769421</v>
      </c>
      <c r="AY27" s="10">
        <f t="shared" ref="AY27" si="33">AW27/44</f>
        <v>0.224</v>
      </c>
    </row>
    <row r="28" spans="1:51" x14ac:dyDescent="0.3">
      <c r="A28" s="16">
        <f>'Pre Comp Data'!A28</f>
        <v>4450</v>
      </c>
      <c r="B28">
        <f>PRODUCT('Pre Comp Data'!B28, 5)</f>
        <v>5</v>
      </c>
      <c r="C28">
        <f>VLOOKUP('Pre Comp Data'!C28,ClimbLevel[],2,FALSE)</f>
        <v>2.5</v>
      </c>
      <c r="D28">
        <f>VLOOKUP('Pre Comp Data'!D28,BuddyClimb[],2,FALSE)</f>
        <v>0</v>
      </c>
      <c r="E28">
        <f>IFERROR(VLOOKUP(GETPIVOTDATA("Min of Climb Time",'Team Data'!$A$2,"Team #",A28),ClimbTime[],2,TRUE), 0)</f>
        <v>10</v>
      </c>
      <c r="F28">
        <f>GETPIVOTDATA("Sum of Climb Success/ Fail",'Team Data'!$A$2,"Team #",A28)/GETPIVOTDATA("Sum of Attempted Climb",'Team Data'!$A$2,"Team #",A28)*10</f>
        <v>10</v>
      </c>
      <c r="G28">
        <v>0</v>
      </c>
      <c r="H28">
        <f>VLOOKUP('Pre Comp Data'!E28,HatchLocations[],2,FALSE)</f>
        <v>10</v>
      </c>
      <c r="I28">
        <f>IFERROR(GETPIVOTDATA("Average of Hatches (Cargo Ship)",'Team Data'!$A$2,"Team #",A28)/8*10, 0)</f>
        <v>0.125</v>
      </c>
      <c r="J28">
        <f>IFERROR(GETPIVOTDATA("Average of Hatches (Rocket)",'Team Data'!$A$2,"Team #",A28)/12*10, 0)</f>
        <v>0</v>
      </c>
      <c r="K28">
        <f>VLOOKUP('Pre Comp Data'!F28,HatchIntake[],2,FALSE)</f>
        <v>5</v>
      </c>
      <c r="L28">
        <v>0</v>
      </c>
      <c r="M28">
        <v>0</v>
      </c>
      <c r="N28">
        <f>VLOOKUP('Pre Comp Data'!G28,CargoLocations[],2,FALSE)</f>
        <v>10</v>
      </c>
      <c r="O28">
        <f>IFERROR(GETPIVOTDATA("Average of Cargo (Cargo Ship)",'Team Data'!$A$2,"Team #",'Evaluation - 2nd Seed'!A30)/8*10, 0)</f>
        <v>2.916666666666667</v>
      </c>
      <c r="P28">
        <f>IFERROR(GETPIVOTDATA("Average of Cargo (Rocket)",'Team Data'!$A$2,"Team #",'Evaluation - 2nd Seed'!A30)/12*10, 0)</f>
        <v>0.55555555555555558</v>
      </c>
      <c r="Q28">
        <f>VLOOKUP('Pre Comp Data'!H28,CargoIntake[],2,FALSE)</f>
        <v>10</v>
      </c>
      <c r="R28">
        <v>0</v>
      </c>
      <c r="S28">
        <v>0</v>
      </c>
      <c r="T28">
        <f>'Pre Comp Data'!I28</f>
        <v>2.5</v>
      </c>
      <c r="U28">
        <f>'Pre Comp Data'!J28</f>
        <v>7</v>
      </c>
      <c r="V28">
        <f>VLOOKUP('Pre Comp Data'!K28,Experience[],2,FALSE)</f>
        <v>0</v>
      </c>
      <c r="W28" s="7">
        <f>IF('Pre Comp Data'!L28 &gt;=10,10,'Pre Comp Data'!L28)</f>
        <v>0</v>
      </c>
      <c r="X28">
        <f t="shared" si="0"/>
        <v>25</v>
      </c>
      <c r="Y28">
        <f t="shared" si="1"/>
        <v>7.5</v>
      </c>
      <c r="Z28">
        <f t="shared" si="2"/>
        <v>0</v>
      </c>
      <c r="AA28">
        <f t="shared" si="3"/>
        <v>30</v>
      </c>
      <c r="AB28">
        <f t="shared" si="4"/>
        <v>60</v>
      </c>
      <c r="AC28">
        <f t="shared" si="5"/>
        <v>0</v>
      </c>
      <c r="AD28">
        <f t="shared" si="6"/>
        <v>30</v>
      </c>
      <c r="AE28">
        <f t="shared" si="7"/>
        <v>0.375</v>
      </c>
      <c r="AF28">
        <f t="shared" si="8"/>
        <v>0</v>
      </c>
      <c r="AG28">
        <f t="shared" si="9"/>
        <v>15</v>
      </c>
      <c r="AH28">
        <f t="shared" si="10"/>
        <v>0</v>
      </c>
      <c r="AI28">
        <f t="shared" si="11"/>
        <v>0</v>
      </c>
      <c r="AJ28">
        <f t="shared" si="12"/>
        <v>30</v>
      </c>
      <c r="AK28">
        <f t="shared" si="13"/>
        <v>8.75</v>
      </c>
      <c r="AL28">
        <f t="shared" si="14"/>
        <v>1.6666666666666667</v>
      </c>
      <c r="AM28">
        <f t="shared" si="15"/>
        <v>30</v>
      </c>
      <c r="AN28">
        <f t="shared" si="16"/>
        <v>0</v>
      </c>
      <c r="AO28">
        <f t="shared" si="17"/>
        <v>0</v>
      </c>
      <c r="AP28">
        <f t="shared" si="18"/>
        <v>17.5</v>
      </c>
      <c r="AQ28">
        <f t="shared" si="19"/>
        <v>49</v>
      </c>
      <c r="AR28">
        <f t="shared" si="20"/>
        <v>0</v>
      </c>
      <c r="AS28" s="7">
        <f t="shared" si="21"/>
        <v>0</v>
      </c>
      <c r="AT28">
        <f t="shared" si="22"/>
        <v>6.4473684210526319</v>
      </c>
      <c r="AU28">
        <f t="shared" si="23"/>
        <v>1.6288461538461538</v>
      </c>
      <c r="AV28">
        <f t="shared" si="24"/>
        <v>1.7174796747967478</v>
      </c>
      <c r="AW28">
        <f t="shared" si="25"/>
        <v>23.408000000000001</v>
      </c>
      <c r="AX28" s="13">
        <f t="shared" si="26"/>
        <v>0.22258396022035301</v>
      </c>
      <c r="AY28" s="10">
        <f t="shared" ref="AY28" si="34">AW28/44</f>
        <v>0.53200000000000003</v>
      </c>
    </row>
    <row r="29" spans="1:51" x14ac:dyDescent="0.3">
      <c r="A29" s="16">
        <f>'Pre Comp Data'!A16</f>
        <v>2929</v>
      </c>
      <c r="B29">
        <f>PRODUCT('Pre Comp Data'!B16, 5)</f>
        <v>10</v>
      </c>
      <c r="C29">
        <f>VLOOKUP('Pre Comp Data'!C16,ClimbLevel[],2,FALSE)</f>
        <v>2.5</v>
      </c>
      <c r="D29">
        <f>VLOOKUP('Pre Comp Data'!D16,BuddyClimb[],2,FALSE)</f>
        <v>10</v>
      </c>
      <c r="E29">
        <f>IFERROR(VLOOKUP(GETPIVOTDATA("Min of Climb Time",'Team Data'!$A$2,"Team #",A29),ClimbTime[],2,TRUE), 0)</f>
        <v>10</v>
      </c>
      <c r="F29">
        <f>GETPIVOTDATA("Sum of Climb Success/ Fail",'Team Data'!$A$2,"Team #",A29)/GETPIVOTDATA("Sum of Attempted Climb",'Team Data'!$A$2,"Team #",A29)*10</f>
        <v>10</v>
      </c>
      <c r="G29">
        <v>0</v>
      </c>
      <c r="H29">
        <f>VLOOKUP('Pre Comp Data'!E16,HatchLocations[],2,FALSE)</f>
        <v>5</v>
      </c>
      <c r="I29">
        <f>IFERROR(GETPIVOTDATA("Average of Hatches (Cargo Ship)",'Team Data'!$A$2,"Team #",A29)/8*10, 0)</f>
        <v>0</v>
      </c>
      <c r="J29">
        <f>IFERROR(GETPIVOTDATA("Average of Hatches (Rocket)",'Team Data'!$A$2,"Team #",A29)/12*10, 0)</f>
        <v>0</v>
      </c>
      <c r="K29">
        <f>VLOOKUP('Pre Comp Data'!F16,HatchIntake[],2,FALSE)</f>
        <v>5</v>
      </c>
      <c r="L29">
        <v>0</v>
      </c>
      <c r="M29">
        <v>0</v>
      </c>
      <c r="N29">
        <f>VLOOKUP('Pre Comp Data'!G16,CargoLocations[],2,FALSE)</f>
        <v>5</v>
      </c>
      <c r="O29">
        <f>IFERROR(GETPIVOTDATA("Average of Cargo (Cargo Ship)",'Team Data'!$A$2,"Team #",'Evaluation - 2nd Seed'!A18)/8*10, 0)</f>
        <v>1.25</v>
      </c>
      <c r="P29">
        <f>IFERROR(GETPIVOTDATA("Average of Cargo (Rocket)",'Team Data'!$A$2,"Team #",'Evaluation - 2nd Seed'!A18)/12*10, 0)</f>
        <v>9.2592592592592587E-2</v>
      </c>
      <c r="Q29">
        <f>VLOOKUP('Pre Comp Data'!H16,CargoIntake[],2,FALSE)</f>
        <v>5</v>
      </c>
      <c r="R29">
        <v>0</v>
      </c>
      <c r="S29">
        <v>0</v>
      </c>
      <c r="T29">
        <f>'Pre Comp Data'!I16</f>
        <v>0</v>
      </c>
      <c r="U29">
        <f>'Pre Comp Data'!J16</f>
        <v>4</v>
      </c>
      <c r="V29">
        <f>VLOOKUP('Pre Comp Data'!K16,Experience[],2,FALSE)</f>
        <v>0</v>
      </c>
      <c r="W29" s="7">
        <f>IF('Pre Comp Data'!L16 &gt;=10,10,'Pre Comp Data'!L16)</f>
        <v>0</v>
      </c>
      <c r="X29">
        <f t="shared" si="0"/>
        <v>50</v>
      </c>
      <c r="Y29">
        <f t="shared" si="1"/>
        <v>7.5</v>
      </c>
      <c r="Z29">
        <f t="shared" si="2"/>
        <v>0</v>
      </c>
      <c r="AA29">
        <f t="shared" si="3"/>
        <v>30</v>
      </c>
      <c r="AB29">
        <f t="shared" si="4"/>
        <v>60</v>
      </c>
      <c r="AC29">
        <f t="shared" si="5"/>
        <v>0</v>
      </c>
      <c r="AD29">
        <f t="shared" si="6"/>
        <v>15</v>
      </c>
      <c r="AE29">
        <f t="shared" si="7"/>
        <v>0</v>
      </c>
      <c r="AF29">
        <f t="shared" si="8"/>
        <v>0</v>
      </c>
      <c r="AG29">
        <f t="shared" si="9"/>
        <v>15</v>
      </c>
      <c r="AH29">
        <f t="shared" si="10"/>
        <v>0</v>
      </c>
      <c r="AI29">
        <f t="shared" si="11"/>
        <v>0</v>
      </c>
      <c r="AJ29">
        <f t="shared" si="12"/>
        <v>15</v>
      </c>
      <c r="AK29">
        <f t="shared" si="13"/>
        <v>3.75</v>
      </c>
      <c r="AL29">
        <f t="shared" si="14"/>
        <v>0.27777777777777779</v>
      </c>
      <c r="AM29">
        <f t="shared" si="15"/>
        <v>15</v>
      </c>
      <c r="AN29">
        <f t="shared" si="16"/>
        <v>0</v>
      </c>
      <c r="AO29">
        <f t="shared" si="17"/>
        <v>0</v>
      </c>
      <c r="AP29">
        <f t="shared" si="18"/>
        <v>0</v>
      </c>
      <c r="AQ29">
        <f t="shared" si="19"/>
        <v>28</v>
      </c>
      <c r="AR29">
        <f t="shared" si="20"/>
        <v>0</v>
      </c>
      <c r="AS29" s="7">
        <f t="shared" si="21"/>
        <v>0</v>
      </c>
      <c r="AT29">
        <f t="shared" si="22"/>
        <v>7.7631578947368416</v>
      </c>
      <c r="AU29">
        <f t="shared" si="23"/>
        <v>1.0769230769230771</v>
      </c>
      <c r="AV29">
        <f t="shared" si="24"/>
        <v>0.82994579945799463</v>
      </c>
      <c r="AW29">
        <f t="shared" si="25"/>
        <v>9.8559999999999999</v>
      </c>
      <c r="AX29" s="13">
        <f t="shared" si="26"/>
        <v>0.21977333570722532</v>
      </c>
      <c r="AY29" s="10">
        <f t="shared" ref="AY29" si="35">AW29/44</f>
        <v>0.224</v>
      </c>
    </row>
    <row r="30" spans="1:51" x14ac:dyDescent="0.3">
      <c r="A30" s="16">
        <f>'Pre Comp Data'!A33</f>
        <v>5450</v>
      </c>
      <c r="B30">
        <f>PRODUCT('Pre Comp Data'!B33, 5)</f>
        <v>5</v>
      </c>
      <c r="C30">
        <f>VLOOKUP('Pre Comp Data'!C33,ClimbLevel[],2,FALSE)</f>
        <v>2.5</v>
      </c>
      <c r="D30">
        <f>VLOOKUP('Pre Comp Data'!D33,BuddyClimb[],2,FALSE)</f>
        <v>0</v>
      </c>
      <c r="E30">
        <f>IFERROR(VLOOKUP(GETPIVOTDATA("Min of Climb Time",'Team Data'!$A$2,"Team #",A30),ClimbTime[],2,TRUE), 0)</f>
        <v>10</v>
      </c>
      <c r="F30">
        <f>GETPIVOTDATA("Sum of Climb Success/ Fail",'Team Data'!$A$2,"Team #",A30)/GETPIVOTDATA("Sum of Attempted Climb",'Team Data'!$A$2,"Team #",A30)*10</f>
        <v>10</v>
      </c>
      <c r="G30">
        <v>0</v>
      </c>
      <c r="H30">
        <f>VLOOKUP('Pre Comp Data'!E33,HatchLocations[],2,FALSE)</f>
        <v>10</v>
      </c>
      <c r="I30">
        <f>IFERROR(GETPIVOTDATA("Average of Hatches (Cargo Ship)",'Team Data'!$A$2,"Team #",A30)/8*10, 0)</f>
        <v>0.1388888888888889</v>
      </c>
      <c r="J30">
        <f>IFERROR(GETPIVOTDATA("Average of Hatches (Rocket)",'Team Data'!$A$2,"Team #",A30)/12*10, 0)</f>
        <v>0.64814814814814814</v>
      </c>
      <c r="K30">
        <f>VLOOKUP('Pre Comp Data'!F33,HatchIntake[],2,FALSE)</f>
        <v>5</v>
      </c>
      <c r="L30">
        <v>0</v>
      </c>
      <c r="M30">
        <v>0</v>
      </c>
      <c r="N30">
        <f>VLOOKUP('Pre Comp Data'!G33,CargoLocations[],2,FALSE)</f>
        <v>10</v>
      </c>
      <c r="O30">
        <f>IFERROR(GETPIVOTDATA("Average of Cargo (Cargo Ship)",'Team Data'!$A$2,"Team #",'Evaluation - 2nd Seed'!A35)/8*10, 0)</f>
        <v>0.10416666666666666</v>
      </c>
      <c r="P30">
        <f>IFERROR(GETPIVOTDATA("Average of Cargo (Rocket)",'Team Data'!$A$2,"Team #",'Evaluation - 2nd Seed'!A35)/12*10, 0)</f>
        <v>0</v>
      </c>
      <c r="Q30">
        <f>VLOOKUP('Pre Comp Data'!H33,CargoIntake[],2,FALSE)</f>
        <v>5</v>
      </c>
      <c r="R30">
        <v>0</v>
      </c>
      <c r="S30">
        <v>0</v>
      </c>
      <c r="T30">
        <f>'Pre Comp Data'!I33</f>
        <v>7</v>
      </c>
      <c r="U30">
        <f>'Pre Comp Data'!J33</f>
        <v>4</v>
      </c>
      <c r="V30">
        <f>VLOOKUP('Pre Comp Data'!K33,Experience[],2,FALSE)</f>
        <v>6.666666666666667</v>
      </c>
      <c r="W30" s="7">
        <f>IF('Pre Comp Data'!L33 &gt;=10,10,'Pre Comp Data'!L33)</f>
        <v>0</v>
      </c>
      <c r="X30">
        <f t="shared" si="0"/>
        <v>25</v>
      </c>
      <c r="Y30">
        <f t="shared" si="1"/>
        <v>7.5</v>
      </c>
      <c r="Z30">
        <f t="shared" si="2"/>
        <v>0</v>
      </c>
      <c r="AA30">
        <f t="shared" si="3"/>
        <v>30</v>
      </c>
      <c r="AB30">
        <f t="shared" si="4"/>
        <v>60</v>
      </c>
      <c r="AC30">
        <f t="shared" si="5"/>
        <v>0</v>
      </c>
      <c r="AD30">
        <f t="shared" si="6"/>
        <v>30</v>
      </c>
      <c r="AE30">
        <f t="shared" si="7"/>
        <v>0.41666666666666669</v>
      </c>
      <c r="AF30">
        <f t="shared" si="8"/>
        <v>1.9444444444444444</v>
      </c>
      <c r="AG30">
        <f t="shared" si="9"/>
        <v>15</v>
      </c>
      <c r="AH30">
        <f t="shared" si="10"/>
        <v>0</v>
      </c>
      <c r="AI30">
        <f t="shared" si="11"/>
        <v>0</v>
      </c>
      <c r="AJ30">
        <f t="shared" si="12"/>
        <v>30</v>
      </c>
      <c r="AK30">
        <f t="shared" si="13"/>
        <v>0.3125</v>
      </c>
      <c r="AL30">
        <f t="shared" si="14"/>
        <v>0</v>
      </c>
      <c r="AM30">
        <f t="shared" si="15"/>
        <v>15</v>
      </c>
      <c r="AN30">
        <f t="shared" si="16"/>
        <v>0</v>
      </c>
      <c r="AO30">
        <f t="shared" si="17"/>
        <v>0</v>
      </c>
      <c r="AP30">
        <f t="shared" si="18"/>
        <v>49</v>
      </c>
      <c r="AQ30">
        <f t="shared" si="19"/>
        <v>28</v>
      </c>
      <c r="AR30">
        <f t="shared" si="20"/>
        <v>0</v>
      </c>
      <c r="AS30" s="7">
        <f t="shared" si="21"/>
        <v>0</v>
      </c>
      <c r="AT30">
        <f t="shared" si="22"/>
        <v>6.4473684210526319</v>
      </c>
      <c r="AU30">
        <f t="shared" si="23"/>
        <v>1.7001424501424502</v>
      </c>
      <c r="AV30">
        <f t="shared" si="24"/>
        <v>1.1051829268292683</v>
      </c>
      <c r="AW30">
        <f t="shared" si="25"/>
        <v>27.103999999999999</v>
      </c>
      <c r="AX30" s="13">
        <f t="shared" si="26"/>
        <v>0.21028849540964434</v>
      </c>
      <c r="AY30" s="10">
        <f t="shared" ref="AY30" si="36">AW30/44</f>
        <v>0.61599999999999999</v>
      </c>
    </row>
    <row r="31" spans="1:51" x14ac:dyDescent="0.3">
      <c r="A31" s="16">
        <f>'Pre Comp Data'!A40</f>
        <v>7461</v>
      </c>
      <c r="B31">
        <f>PRODUCT('Pre Comp Data'!B40, 5)</f>
        <v>10</v>
      </c>
      <c r="C31">
        <f>VLOOKUP('Pre Comp Data'!C40,ClimbLevel[],2,FALSE)</f>
        <v>2.5</v>
      </c>
      <c r="D31">
        <f>VLOOKUP('Pre Comp Data'!D40,BuddyClimb[],2,FALSE)</f>
        <v>0</v>
      </c>
      <c r="E31">
        <f>IFERROR(VLOOKUP(GETPIVOTDATA("Min of Climb Time",'Team Data'!$A$2,"Team #",A31),ClimbTime[],2,TRUE), 0)</f>
        <v>10</v>
      </c>
      <c r="F31">
        <f>GETPIVOTDATA("Sum of Climb Success/ Fail",'Team Data'!$A$2,"Team #",A31)/GETPIVOTDATA("Sum of Attempted Climb",'Team Data'!$A$2,"Team #",A31)*10</f>
        <v>7.5</v>
      </c>
      <c r="G31">
        <v>0</v>
      </c>
      <c r="H31">
        <f>VLOOKUP('Pre Comp Data'!E40,HatchLocations[],2,FALSE)</f>
        <v>7.5</v>
      </c>
      <c r="I31">
        <f>IFERROR(GETPIVOTDATA("Average of Hatches (Cargo Ship)",'Team Data'!$A$2,"Team #",A31)/8*10, 0)</f>
        <v>0.25</v>
      </c>
      <c r="J31">
        <f>IFERROR(GETPIVOTDATA("Average of Hatches (Rocket)",'Team Data'!$A$2,"Team #",A31)/12*10, 0)</f>
        <v>0.16666666666666666</v>
      </c>
      <c r="K31">
        <f>VLOOKUP('Pre Comp Data'!F40,HatchIntake[],2,FALSE)</f>
        <v>5</v>
      </c>
      <c r="L31">
        <v>0</v>
      </c>
      <c r="M31">
        <v>0</v>
      </c>
      <c r="N31">
        <f>VLOOKUP('Pre Comp Data'!G40,CargoLocations[],2,FALSE)</f>
        <v>7.5</v>
      </c>
      <c r="O31">
        <f>IFERROR(GETPIVOTDATA("Average of Cargo (Cargo Ship)",'Team Data'!$A$2,"Team #",'Evaluation - 2nd Seed'!A42)/8*10, 0)</f>
        <v>0</v>
      </c>
      <c r="P31">
        <f>IFERROR(GETPIVOTDATA("Average of Cargo (Rocket)",'Team Data'!$A$2,"Team #",'Evaluation - 2nd Seed'!A42)/12*10, 0)</f>
        <v>0</v>
      </c>
      <c r="Q31">
        <f>VLOOKUP('Pre Comp Data'!H40,CargoIntake[],2,FALSE)</f>
        <v>10</v>
      </c>
      <c r="R31">
        <v>0</v>
      </c>
      <c r="S31">
        <v>0</v>
      </c>
      <c r="T31">
        <f>'Pre Comp Data'!I40</f>
        <v>7</v>
      </c>
      <c r="U31">
        <f>'Pre Comp Data'!J40</f>
        <v>0</v>
      </c>
      <c r="V31">
        <f>VLOOKUP('Pre Comp Data'!K40,Experience[],2,FALSE)</f>
        <v>0</v>
      </c>
      <c r="W31" s="7">
        <f>IF('Pre Comp Data'!L40 &gt;=10,10,'Pre Comp Data'!L40)</f>
        <v>0</v>
      </c>
      <c r="X31">
        <f t="shared" si="0"/>
        <v>50</v>
      </c>
      <c r="Y31">
        <f t="shared" si="1"/>
        <v>7.5</v>
      </c>
      <c r="Z31">
        <f t="shared" si="2"/>
        <v>0</v>
      </c>
      <c r="AA31">
        <f t="shared" si="3"/>
        <v>30</v>
      </c>
      <c r="AB31">
        <f t="shared" si="4"/>
        <v>45</v>
      </c>
      <c r="AC31">
        <f t="shared" si="5"/>
        <v>0</v>
      </c>
      <c r="AD31">
        <f t="shared" si="6"/>
        <v>22.5</v>
      </c>
      <c r="AE31">
        <f t="shared" si="7"/>
        <v>0.75</v>
      </c>
      <c r="AF31">
        <f t="shared" si="8"/>
        <v>0.5</v>
      </c>
      <c r="AG31">
        <f t="shared" si="9"/>
        <v>15</v>
      </c>
      <c r="AH31">
        <f t="shared" si="10"/>
        <v>0</v>
      </c>
      <c r="AI31">
        <f t="shared" si="11"/>
        <v>0</v>
      </c>
      <c r="AJ31">
        <f t="shared" si="12"/>
        <v>22.5</v>
      </c>
      <c r="AK31">
        <f t="shared" si="13"/>
        <v>0</v>
      </c>
      <c r="AL31">
        <f t="shared" si="14"/>
        <v>0</v>
      </c>
      <c r="AM31">
        <f t="shared" si="15"/>
        <v>30</v>
      </c>
      <c r="AN31">
        <f t="shared" si="16"/>
        <v>0</v>
      </c>
      <c r="AO31">
        <f t="shared" si="17"/>
        <v>0</v>
      </c>
      <c r="AP31">
        <f t="shared" si="18"/>
        <v>49</v>
      </c>
      <c r="AQ31">
        <f t="shared" si="19"/>
        <v>0</v>
      </c>
      <c r="AR31">
        <f t="shared" si="20"/>
        <v>0</v>
      </c>
      <c r="AS31" s="7">
        <f t="shared" si="21"/>
        <v>0</v>
      </c>
      <c r="AT31">
        <f t="shared" si="22"/>
        <v>6.973684210526315</v>
      </c>
      <c r="AU31">
        <f t="shared" si="23"/>
        <v>1.391025641025641</v>
      </c>
      <c r="AV31">
        <f t="shared" si="24"/>
        <v>1.2804878048780488</v>
      </c>
      <c r="AW31">
        <f t="shared" si="25"/>
        <v>17.248000000000001</v>
      </c>
      <c r="AX31" s="13">
        <f t="shared" si="26"/>
        <v>0.21920903764613647</v>
      </c>
      <c r="AY31" s="28">
        <f t="shared" ref="AY31:AY32" si="37">AW31/44</f>
        <v>0.39200000000000002</v>
      </c>
    </row>
    <row r="32" spans="1:51" x14ac:dyDescent="0.3">
      <c r="A32" s="16">
        <f>'Pre Comp Data'!A13</f>
        <v>2906</v>
      </c>
      <c r="B32">
        <f>PRODUCT('Pre Comp Data'!B13, 5)</f>
        <v>5</v>
      </c>
      <c r="C32">
        <f>VLOOKUP('Pre Comp Data'!C13,ClimbLevel[],2,FALSE)</f>
        <v>2.5</v>
      </c>
      <c r="D32">
        <f>VLOOKUP('Pre Comp Data'!D13,BuddyClimb[],2,FALSE)</f>
        <v>0</v>
      </c>
      <c r="E32">
        <f>IFERROR(VLOOKUP(GETPIVOTDATA("Min of Climb Time",'Team Data'!$A$2,"Team #",A32),ClimbTime[],2,TRUE), 0)</f>
        <v>10</v>
      </c>
      <c r="F32">
        <f>GETPIVOTDATA("Sum of Climb Success/ Fail",'Team Data'!$A$2,"Team #",A32)/GETPIVOTDATA("Sum of Attempted Climb",'Team Data'!$A$2,"Team #",A32)*10</f>
        <v>10</v>
      </c>
      <c r="G32">
        <v>0</v>
      </c>
      <c r="H32">
        <f>VLOOKUP('Pre Comp Data'!E13,HatchLocations[],2,FALSE)</f>
        <v>7.5</v>
      </c>
      <c r="I32">
        <f>IFERROR(GETPIVOTDATA("Average of Hatches (Cargo Ship)",'Team Data'!$A$2,"Team #",A32)/8*10, 0)</f>
        <v>0</v>
      </c>
      <c r="J32">
        <f>IFERROR(GETPIVOTDATA("Average of Hatches (Rocket)",'Team Data'!$A$2,"Team #",A32)/12*10, 0)</f>
        <v>0</v>
      </c>
      <c r="K32">
        <f>VLOOKUP('Pre Comp Data'!F13,HatchIntake[],2,FALSE)</f>
        <v>5</v>
      </c>
      <c r="L32">
        <v>0</v>
      </c>
      <c r="M32">
        <v>0</v>
      </c>
      <c r="N32">
        <f>VLOOKUP('Pre Comp Data'!G13,CargoLocations[],2,FALSE)</f>
        <v>7.5</v>
      </c>
      <c r="O32">
        <f>IFERROR(GETPIVOTDATA("Average of Cargo (Cargo Ship)",'Team Data'!$A$2,"Team #",'Evaluation - 2nd Seed'!A15)/8*10, 0)</f>
        <v>4.125</v>
      </c>
      <c r="P32">
        <f>IFERROR(GETPIVOTDATA("Average of Cargo (Rocket)",'Team Data'!$A$2,"Team #",'Evaluation - 2nd Seed'!A15)/12*10, 0)</f>
        <v>8.3333333333333329E-2</v>
      </c>
      <c r="Q32">
        <f>VLOOKUP('Pre Comp Data'!H13,CargoIntake[],2,FALSE)</f>
        <v>10</v>
      </c>
      <c r="R32">
        <v>0</v>
      </c>
      <c r="S32">
        <v>0</v>
      </c>
      <c r="T32">
        <f>'Pre Comp Data'!I13</f>
        <v>7</v>
      </c>
      <c r="U32">
        <f>'Pre Comp Data'!J13</f>
        <v>0</v>
      </c>
      <c r="V32">
        <f>VLOOKUP('Pre Comp Data'!K13,Experience[],2,FALSE)</f>
        <v>0</v>
      </c>
      <c r="W32" s="7">
        <f>IF('Pre Comp Data'!L13 &gt;=10,10,'Pre Comp Data'!L13)</f>
        <v>0</v>
      </c>
      <c r="X32">
        <f t="shared" si="0"/>
        <v>25</v>
      </c>
      <c r="Y32">
        <f t="shared" si="1"/>
        <v>7.5</v>
      </c>
      <c r="Z32">
        <f t="shared" si="2"/>
        <v>0</v>
      </c>
      <c r="AA32">
        <f t="shared" si="3"/>
        <v>30</v>
      </c>
      <c r="AB32">
        <f t="shared" si="4"/>
        <v>60</v>
      </c>
      <c r="AC32">
        <f t="shared" si="5"/>
        <v>0</v>
      </c>
      <c r="AD32">
        <f t="shared" si="6"/>
        <v>22.5</v>
      </c>
      <c r="AE32">
        <f t="shared" si="7"/>
        <v>0</v>
      </c>
      <c r="AF32">
        <f t="shared" si="8"/>
        <v>0</v>
      </c>
      <c r="AG32">
        <f t="shared" si="9"/>
        <v>15</v>
      </c>
      <c r="AH32">
        <f t="shared" si="10"/>
        <v>0</v>
      </c>
      <c r="AI32">
        <f t="shared" si="11"/>
        <v>0</v>
      </c>
      <c r="AJ32">
        <f t="shared" si="12"/>
        <v>22.5</v>
      </c>
      <c r="AK32">
        <f t="shared" si="13"/>
        <v>12.375</v>
      </c>
      <c r="AL32">
        <f t="shared" si="14"/>
        <v>0.25</v>
      </c>
      <c r="AM32">
        <f t="shared" si="15"/>
        <v>30</v>
      </c>
      <c r="AN32">
        <f t="shared" si="16"/>
        <v>0</v>
      </c>
      <c r="AO32">
        <f t="shared" si="17"/>
        <v>0</v>
      </c>
      <c r="AP32">
        <f t="shared" si="18"/>
        <v>49</v>
      </c>
      <c r="AQ32">
        <f t="shared" si="19"/>
        <v>0</v>
      </c>
      <c r="AR32">
        <f t="shared" si="20"/>
        <v>0</v>
      </c>
      <c r="AS32" s="7">
        <f t="shared" si="21"/>
        <v>0</v>
      </c>
      <c r="AT32">
        <f t="shared" si="22"/>
        <v>6.4473684210526319</v>
      </c>
      <c r="AU32">
        <f t="shared" si="23"/>
        <v>1.3461538461538463</v>
      </c>
      <c r="AV32">
        <f t="shared" si="24"/>
        <v>1.5884146341463414</v>
      </c>
      <c r="AW32">
        <f t="shared" si="25"/>
        <v>17.248000000000001</v>
      </c>
      <c r="AX32" s="13">
        <f t="shared" si="26"/>
        <v>0.21322583866710954</v>
      </c>
      <c r="AY32" s="10">
        <f t="shared" si="37"/>
        <v>0.39200000000000002</v>
      </c>
    </row>
    <row r="33" spans="1:51" x14ac:dyDescent="0.3">
      <c r="A33" s="16">
        <f>'Pre Comp Data'!A17</f>
        <v>2976</v>
      </c>
      <c r="B33">
        <f>PRODUCT('Pre Comp Data'!B17, 5)</f>
        <v>5</v>
      </c>
      <c r="C33">
        <f>VLOOKUP('Pre Comp Data'!C17,ClimbLevel[],2,FALSE)</f>
        <v>2.5</v>
      </c>
      <c r="D33">
        <f>VLOOKUP('Pre Comp Data'!D17,BuddyClimb[],2,FALSE)</f>
        <v>0</v>
      </c>
      <c r="E33">
        <f>IFERROR(VLOOKUP(GETPIVOTDATA("Min of Climb Time",'Team Data'!$A$2,"Team #",A33),ClimbTime[],2,TRUE), 0)</f>
        <v>10</v>
      </c>
      <c r="F33">
        <f>GETPIVOTDATA("Sum of Climb Success/ Fail",'Team Data'!$A$2,"Team #",A33)/GETPIVOTDATA("Sum of Attempted Climb",'Team Data'!$A$2,"Team #",A33)*10</f>
        <v>7.1428571428571432</v>
      </c>
      <c r="G33">
        <v>0</v>
      </c>
      <c r="H33">
        <f>VLOOKUP('Pre Comp Data'!E17,HatchLocations[],2,FALSE)</f>
        <v>10</v>
      </c>
      <c r="I33">
        <f>IFERROR(GETPIVOTDATA("Average of Hatches (Cargo Ship)",'Team Data'!$A$2,"Team #",A33)/8*10, 0)</f>
        <v>1.375</v>
      </c>
      <c r="J33">
        <f>IFERROR(GETPIVOTDATA("Average of Hatches (Rocket)",'Team Data'!$A$2,"Team #",A33)/12*10, 0)</f>
        <v>1.3333333333333333</v>
      </c>
      <c r="K33">
        <f>VLOOKUP('Pre Comp Data'!F17,HatchIntake[],2,FALSE)</f>
        <v>5</v>
      </c>
      <c r="L33">
        <v>0</v>
      </c>
      <c r="M33">
        <v>0</v>
      </c>
      <c r="N33">
        <f>VLOOKUP('Pre Comp Data'!G17,CargoLocations[],2,FALSE)</f>
        <v>10</v>
      </c>
      <c r="O33">
        <f>IFERROR(GETPIVOTDATA("Average of Cargo (Cargo Ship)",'Team Data'!$A$2,"Team #",'Evaluation - 2nd Seed'!A19)/8*10, 0)</f>
        <v>2.0833333333333335</v>
      </c>
      <c r="P33">
        <f>IFERROR(GETPIVOTDATA("Average of Cargo (Rocket)",'Team Data'!$A$2,"Team #",'Evaluation - 2nd Seed'!A19)/12*10, 0)</f>
        <v>9.2592592592592587E-2</v>
      </c>
      <c r="Q33">
        <f>VLOOKUP('Pre Comp Data'!H17,CargoIntake[],2,FALSE)</f>
        <v>10</v>
      </c>
      <c r="R33">
        <v>0</v>
      </c>
      <c r="S33">
        <v>0</v>
      </c>
      <c r="T33">
        <f>'Pre Comp Data'!I17</f>
        <v>7</v>
      </c>
      <c r="U33">
        <f>'Pre Comp Data'!J17</f>
        <v>0</v>
      </c>
      <c r="V33">
        <f>VLOOKUP('Pre Comp Data'!K17,Experience[],2,FALSE)</f>
        <v>6.666666666666667</v>
      </c>
      <c r="W33" s="7">
        <f>IF('Pre Comp Data'!L17 &gt;=10,10,'Pre Comp Data'!L17)</f>
        <v>0</v>
      </c>
      <c r="X33">
        <f t="shared" si="0"/>
        <v>25</v>
      </c>
      <c r="Y33">
        <f t="shared" si="1"/>
        <v>7.5</v>
      </c>
      <c r="Z33">
        <f t="shared" si="2"/>
        <v>0</v>
      </c>
      <c r="AA33">
        <f t="shared" si="3"/>
        <v>30</v>
      </c>
      <c r="AB33">
        <f t="shared" si="4"/>
        <v>42.857142857142861</v>
      </c>
      <c r="AC33">
        <f t="shared" si="5"/>
        <v>0</v>
      </c>
      <c r="AD33">
        <f t="shared" si="6"/>
        <v>30</v>
      </c>
      <c r="AE33">
        <f t="shared" si="7"/>
        <v>4.125</v>
      </c>
      <c r="AF33">
        <f t="shared" si="8"/>
        <v>4</v>
      </c>
      <c r="AG33">
        <f t="shared" si="9"/>
        <v>15</v>
      </c>
      <c r="AH33">
        <f t="shared" si="10"/>
        <v>0</v>
      </c>
      <c r="AI33">
        <f t="shared" si="11"/>
        <v>0</v>
      </c>
      <c r="AJ33">
        <f t="shared" si="12"/>
        <v>30</v>
      </c>
      <c r="AK33">
        <f t="shared" si="13"/>
        <v>6.25</v>
      </c>
      <c r="AL33">
        <f t="shared" si="14"/>
        <v>0.27777777777777779</v>
      </c>
      <c r="AM33">
        <f t="shared" si="15"/>
        <v>30</v>
      </c>
      <c r="AN33">
        <f t="shared" si="16"/>
        <v>0</v>
      </c>
      <c r="AO33">
        <f t="shared" si="17"/>
        <v>0</v>
      </c>
      <c r="AP33">
        <f t="shared" si="18"/>
        <v>49</v>
      </c>
      <c r="AQ33">
        <f t="shared" si="19"/>
        <v>0</v>
      </c>
      <c r="AR33">
        <f t="shared" si="20"/>
        <v>0</v>
      </c>
      <c r="AS33" s="7">
        <f t="shared" si="21"/>
        <v>0</v>
      </c>
      <c r="AT33">
        <f t="shared" si="22"/>
        <v>5.5451127819548871</v>
      </c>
      <c r="AU33">
        <f t="shared" si="23"/>
        <v>1.9070512820512819</v>
      </c>
      <c r="AV33">
        <f t="shared" si="24"/>
        <v>1.6226287262872627</v>
      </c>
      <c r="AW33">
        <f t="shared" si="25"/>
        <v>17.248000000000001</v>
      </c>
      <c r="AX33" s="13">
        <f t="shared" si="26"/>
        <v>0.20624529068848707</v>
      </c>
      <c r="AY33" s="10">
        <f t="shared" ref="AY33" si="38">AW33/44</f>
        <v>0.39200000000000002</v>
      </c>
    </row>
    <row r="34" spans="1:51" x14ac:dyDescent="0.3">
      <c r="A34" s="16">
        <f>'Pre Comp Data'!A26</f>
        <v>4131</v>
      </c>
      <c r="B34">
        <f>PRODUCT('Pre Comp Data'!B26, 5)</f>
        <v>5</v>
      </c>
      <c r="C34">
        <f>VLOOKUP('Pre Comp Data'!C26,ClimbLevel[],2,FALSE)</f>
        <v>2.5</v>
      </c>
      <c r="D34">
        <f>VLOOKUP('Pre Comp Data'!D26,BuddyClimb[],2,FALSE)</f>
        <v>0</v>
      </c>
      <c r="E34">
        <f>IFERROR(VLOOKUP(GETPIVOTDATA("Min of Climb Time",'Team Data'!$A$2,"Team #",A34),ClimbTime[],2,TRUE), 0)</f>
        <v>10</v>
      </c>
      <c r="F34">
        <f>GETPIVOTDATA("Sum of Climb Success/ Fail",'Team Data'!$A$2,"Team #",A34)/GETPIVOTDATA("Sum of Attempted Climb",'Team Data'!$A$2,"Team #",A34)*10</f>
        <v>8.5714285714285712</v>
      </c>
      <c r="G34">
        <v>0</v>
      </c>
      <c r="H34">
        <f>VLOOKUP('Pre Comp Data'!E26,HatchLocations[],2,FALSE)</f>
        <v>5</v>
      </c>
      <c r="I34">
        <f>IFERROR(GETPIVOTDATA("Average of Hatches (Cargo Ship)",'Team Data'!$A$2,"Team #",A34)/8*10, 0)</f>
        <v>2.3611111111111112</v>
      </c>
      <c r="J34">
        <f>IFERROR(GETPIVOTDATA("Average of Hatches (Rocket)",'Team Data'!$A$2,"Team #",A34)/12*10, 0)</f>
        <v>0.64814814814814814</v>
      </c>
      <c r="K34">
        <f>VLOOKUP('Pre Comp Data'!F26,HatchIntake[],2,FALSE)</f>
        <v>5</v>
      </c>
      <c r="L34">
        <v>0</v>
      </c>
      <c r="M34">
        <v>0</v>
      </c>
      <c r="N34">
        <f>VLOOKUP('Pre Comp Data'!G26,CargoLocations[],2,FALSE)</f>
        <v>5</v>
      </c>
      <c r="O34">
        <f>IFERROR(GETPIVOTDATA("Average of Cargo (Cargo Ship)",'Team Data'!$A$2,"Team #",'Evaluation - 2nd Seed'!A28)/8*10, 0)</f>
        <v>3.875</v>
      </c>
      <c r="P34">
        <f>IFERROR(GETPIVOTDATA("Average of Cargo (Rocket)",'Team Data'!$A$2,"Team #",'Evaluation - 2nd Seed'!A28)/12*10, 0)</f>
        <v>8.3333333333333329E-2</v>
      </c>
      <c r="Q34">
        <f>VLOOKUP('Pre Comp Data'!H26,CargoIntake[],2,FALSE)</f>
        <v>10</v>
      </c>
      <c r="R34">
        <v>0</v>
      </c>
      <c r="S34">
        <v>0</v>
      </c>
      <c r="T34">
        <f>'Pre Comp Data'!I26</f>
        <v>1</v>
      </c>
      <c r="U34">
        <f>'Pre Comp Data'!J26</f>
        <v>4</v>
      </c>
      <c r="V34">
        <f>VLOOKUP('Pre Comp Data'!K26,Experience[],2,FALSE)</f>
        <v>6.666666666666667</v>
      </c>
      <c r="W34" s="7">
        <f>IF('Pre Comp Data'!L26 &gt;=10,10,'Pre Comp Data'!L26)</f>
        <v>0</v>
      </c>
      <c r="X34">
        <f t="shared" si="0"/>
        <v>25</v>
      </c>
      <c r="Y34">
        <f t="shared" si="1"/>
        <v>7.5</v>
      </c>
      <c r="Z34">
        <f t="shared" si="2"/>
        <v>0</v>
      </c>
      <c r="AA34">
        <f t="shared" si="3"/>
        <v>30</v>
      </c>
      <c r="AB34">
        <f t="shared" si="4"/>
        <v>51.428571428571431</v>
      </c>
      <c r="AC34">
        <f t="shared" si="5"/>
        <v>0</v>
      </c>
      <c r="AD34">
        <f t="shared" si="6"/>
        <v>15</v>
      </c>
      <c r="AE34">
        <f t="shared" si="7"/>
        <v>7.0833333333333339</v>
      </c>
      <c r="AF34">
        <f t="shared" si="8"/>
        <v>1.9444444444444444</v>
      </c>
      <c r="AG34">
        <f t="shared" si="9"/>
        <v>15</v>
      </c>
      <c r="AH34">
        <f t="shared" si="10"/>
        <v>0</v>
      </c>
      <c r="AI34">
        <f t="shared" si="11"/>
        <v>0</v>
      </c>
      <c r="AJ34">
        <f t="shared" si="12"/>
        <v>15</v>
      </c>
      <c r="AK34">
        <f t="shared" si="13"/>
        <v>11.625</v>
      </c>
      <c r="AL34">
        <f t="shared" si="14"/>
        <v>0.25</v>
      </c>
      <c r="AM34">
        <f t="shared" si="15"/>
        <v>30</v>
      </c>
      <c r="AN34">
        <f t="shared" si="16"/>
        <v>0</v>
      </c>
      <c r="AO34">
        <f t="shared" si="17"/>
        <v>0</v>
      </c>
      <c r="AP34">
        <f t="shared" si="18"/>
        <v>7</v>
      </c>
      <c r="AQ34">
        <f t="shared" si="19"/>
        <v>28</v>
      </c>
      <c r="AR34">
        <f t="shared" si="20"/>
        <v>0</v>
      </c>
      <c r="AS34" s="7">
        <f t="shared" si="21"/>
        <v>0</v>
      </c>
      <c r="AT34">
        <f t="shared" si="22"/>
        <v>5.996240601503759</v>
      </c>
      <c r="AU34">
        <f t="shared" si="23"/>
        <v>1.4009971509971511</v>
      </c>
      <c r="AV34">
        <f t="shared" si="24"/>
        <v>1.3871951219512195</v>
      </c>
      <c r="AW34">
        <f t="shared" si="25"/>
        <v>12.32</v>
      </c>
      <c r="AX34" s="13">
        <f t="shared" si="26"/>
        <v>0.19964620169209385</v>
      </c>
      <c r="AY34" s="10">
        <f t="shared" ref="AY34" si="39">AW34/44</f>
        <v>0.28000000000000003</v>
      </c>
    </row>
    <row r="35" spans="1:51" x14ac:dyDescent="0.3">
      <c r="A35" s="16">
        <f>'Pre Comp Data'!A34</f>
        <v>5588</v>
      </c>
      <c r="B35">
        <f>PRODUCT('Pre Comp Data'!B34, 5)</f>
        <v>10</v>
      </c>
      <c r="C35">
        <f>VLOOKUP('Pre Comp Data'!C34,ClimbLevel[],2,FALSE)</f>
        <v>2.5</v>
      </c>
      <c r="D35">
        <f>VLOOKUP('Pre Comp Data'!D34,BuddyClimb[],2,FALSE)</f>
        <v>0</v>
      </c>
      <c r="E35">
        <f>IFERROR(VLOOKUP(GETPIVOTDATA("Min of Climb Time",'Team Data'!$A$2,"Team #",A35),ClimbTime[],2,TRUE), 0)</f>
        <v>10</v>
      </c>
      <c r="F35">
        <f>GETPIVOTDATA("Sum of Climb Success/ Fail",'Team Data'!$A$2,"Team #",A35)/GETPIVOTDATA("Sum of Attempted Climb",'Team Data'!$A$2,"Team #",A35)*10</f>
        <v>10</v>
      </c>
      <c r="G35">
        <v>0</v>
      </c>
      <c r="H35">
        <f>VLOOKUP('Pre Comp Data'!E34,HatchLocations[],2,FALSE)</f>
        <v>2.5</v>
      </c>
      <c r="I35">
        <f>IFERROR(GETPIVOTDATA("Average of Hatches (Cargo Ship)",'Team Data'!$A$2,"Team #",A35)/8*10, 0)</f>
        <v>1.1458333333333333</v>
      </c>
      <c r="J35">
        <f>IFERROR(GETPIVOTDATA("Average of Hatches (Rocket)",'Team Data'!$A$2,"Team #",A35)/12*10, 0)</f>
        <v>1.25</v>
      </c>
      <c r="K35">
        <f>VLOOKUP('Pre Comp Data'!F34,HatchIntake[],2,FALSE)</f>
        <v>0</v>
      </c>
      <c r="L35">
        <v>0</v>
      </c>
      <c r="M35">
        <v>0</v>
      </c>
      <c r="N35">
        <f>VLOOKUP('Pre Comp Data'!G34,CargoLocations[],2,FALSE)</f>
        <v>0</v>
      </c>
      <c r="O35">
        <f>IFERROR(GETPIVOTDATA("Average of Cargo (Cargo Ship)",'Team Data'!$A$2,"Team #",'Evaluation - 2nd Seed'!A36)/8*10, 0)</f>
        <v>1.5</v>
      </c>
      <c r="P35">
        <f>IFERROR(GETPIVOTDATA("Average of Cargo (Rocket)",'Team Data'!$A$2,"Team #",'Evaluation - 2nd Seed'!A36)/12*10, 0)</f>
        <v>0.16666666666666666</v>
      </c>
      <c r="Q35">
        <f>VLOOKUP('Pre Comp Data'!H34,CargoIntake[],2,FALSE)</f>
        <v>0</v>
      </c>
      <c r="R35">
        <v>0</v>
      </c>
      <c r="S35">
        <v>0</v>
      </c>
      <c r="T35">
        <f>'Pre Comp Data'!I34</f>
        <v>7</v>
      </c>
      <c r="U35">
        <f>'Pre Comp Data'!J34</f>
        <v>0</v>
      </c>
      <c r="V35">
        <f>VLOOKUP('Pre Comp Data'!K34,Experience[],2,FALSE)</f>
        <v>0</v>
      </c>
      <c r="W35" s="7">
        <f>IF('Pre Comp Data'!L34 &gt;=10,10,'Pre Comp Data'!L34)</f>
        <v>4</v>
      </c>
      <c r="X35">
        <f t="shared" si="0"/>
        <v>50</v>
      </c>
      <c r="Y35">
        <f t="shared" si="1"/>
        <v>7.5</v>
      </c>
      <c r="Z35">
        <f t="shared" si="2"/>
        <v>0</v>
      </c>
      <c r="AA35">
        <f t="shared" si="3"/>
        <v>30</v>
      </c>
      <c r="AB35">
        <f t="shared" si="4"/>
        <v>60</v>
      </c>
      <c r="AC35">
        <f t="shared" si="5"/>
        <v>0</v>
      </c>
      <c r="AD35">
        <f t="shared" si="6"/>
        <v>7.5</v>
      </c>
      <c r="AE35">
        <f t="shared" si="7"/>
        <v>3.4375</v>
      </c>
      <c r="AF35">
        <f t="shared" si="8"/>
        <v>3.75</v>
      </c>
      <c r="AG35">
        <f t="shared" si="9"/>
        <v>0</v>
      </c>
      <c r="AH35">
        <f t="shared" si="10"/>
        <v>0</v>
      </c>
      <c r="AI35">
        <f t="shared" si="11"/>
        <v>0</v>
      </c>
      <c r="AJ35">
        <f t="shared" si="12"/>
        <v>0</v>
      </c>
      <c r="AK35">
        <f t="shared" si="13"/>
        <v>4.5</v>
      </c>
      <c r="AL35">
        <f t="shared" si="14"/>
        <v>0.5</v>
      </c>
      <c r="AM35">
        <f t="shared" si="15"/>
        <v>0</v>
      </c>
      <c r="AN35">
        <f t="shared" si="16"/>
        <v>0</v>
      </c>
      <c r="AO35">
        <f t="shared" si="17"/>
        <v>0</v>
      </c>
      <c r="AP35">
        <f t="shared" si="18"/>
        <v>49</v>
      </c>
      <c r="AQ35">
        <f t="shared" si="19"/>
        <v>0</v>
      </c>
      <c r="AR35">
        <f t="shared" si="20"/>
        <v>0</v>
      </c>
      <c r="AS35" s="7">
        <f t="shared" si="21"/>
        <v>0</v>
      </c>
      <c r="AT35">
        <f t="shared" si="22"/>
        <v>7.7631578947368416</v>
      </c>
      <c r="AU35">
        <f t="shared" si="23"/>
        <v>0.52724358974358976</v>
      </c>
      <c r="AV35">
        <f t="shared" si="24"/>
        <v>0.12195121951219512</v>
      </c>
      <c r="AW35">
        <f t="shared" si="25"/>
        <v>17.248000000000001</v>
      </c>
      <c r="AX35" s="13">
        <f t="shared" si="26"/>
        <v>0.19118983418165059</v>
      </c>
      <c r="AY35" s="10">
        <f t="shared" ref="AY35" si="40">AW35/44</f>
        <v>0.39200000000000002</v>
      </c>
    </row>
    <row r="36" spans="1:51" x14ac:dyDescent="0.3">
      <c r="A36" s="16">
        <f>'Pre Comp Data'!A10</f>
        <v>2097</v>
      </c>
      <c r="B36">
        <f>PRODUCT('Pre Comp Data'!B10, 5)</f>
        <v>5</v>
      </c>
      <c r="C36">
        <f>VLOOKUP('Pre Comp Data'!C10,ClimbLevel[],2,FALSE)</f>
        <v>2.5</v>
      </c>
      <c r="D36">
        <f>VLOOKUP('Pre Comp Data'!D10,BuddyClimb[],2,FALSE)</f>
        <v>0</v>
      </c>
      <c r="E36">
        <f>IFERROR(VLOOKUP(GETPIVOTDATA("Min of Climb Time",'Team Data'!$A$2,"Team #",A36),ClimbTime[],2,TRUE), 0)</f>
        <v>10</v>
      </c>
      <c r="F36">
        <f>GETPIVOTDATA("Sum of Climb Success/ Fail",'Team Data'!$A$2,"Team #",A36)/GETPIVOTDATA("Sum of Attempted Climb",'Team Data'!$A$2,"Team #",A36)*10</f>
        <v>10</v>
      </c>
      <c r="G36">
        <v>0</v>
      </c>
      <c r="H36">
        <f>VLOOKUP('Pre Comp Data'!E10,HatchLocations[],2,FALSE)</f>
        <v>10</v>
      </c>
      <c r="I36">
        <f>IFERROR(GETPIVOTDATA("Average of Hatches (Cargo Ship)",'Team Data'!$A$2,"Team #",A36)/8*10, 0)</f>
        <v>0.625</v>
      </c>
      <c r="J36">
        <f>IFERROR(GETPIVOTDATA("Average of Hatches (Rocket)",'Team Data'!$A$2,"Team #",A36)/12*10, 0)</f>
        <v>0.16666666666666666</v>
      </c>
      <c r="K36">
        <f>VLOOKUP('Pre Comp Data'!F10,HatchIntake[],2,FALSE)</f>
        <v>10</v>
      </c>
      <c r="L36">
        <v>0</v>
      </c>
      <c r="M36">
        <v>0</v>
      </c>
      <c r="N36">
        <f>VLOOKUP('Pre Comp Data'!G10,CargoLocations[],2,FALSE)</f>
        <v>10</v>
      </c>
      <c r="O36">
        <f>IFERROR(GETPIVOTDATA("Average of Cargo (Cargo Ship)",'Team Data'!$A$2,"Team #",'Evaluation - 2nd Seed'!A12)/8*10, 0)</f>
        <v>0</v>
      </c>
      <c r="P36">
        <f>IFERROR(GETPIVOTDATA("Average of Cargo (Rocket)",'Team Data'!$A$2,"Team #",'Evaluation - 2nd Seed'!A12)/12*10, 0)</f>
        <v>0.16666666666666666</v>
      </c>
      <c r="Q36">
        <f>VLOOKUP('Pre Comp Data'!H10,CargoIntake[],2,FALSE)</f>
        <v>10</v>
      </c>
      <c r="R36">
        <v>0</v>
      </c>
      <c r="S36">
        <v>0</v>
      </c>
      <c r="T36">
        <f>'Pre Comp Data'!I10</f>
        <v>2.5</v>
      </c>
      <c r="U36">
        <f>'Pre Comp Data'!J10</f>
        <v>6</v>
      </c>
      <c r="V36">
        <f>VLOOKUP('Pre Comp Data'!K10,Experience[],2,FALSE)</f>
        <v>0</v>
      </c>
      <c r="W36" s="7">
        <f>IF('Pre Comp Data'!L10 &gt;=10,10,'Pre Comp Data'!L10)</f>
        <v>0</v>
      </c>
      <c r="X36">
        <f t="shared" si="0"/>
        <v>25</v>
      </c>
      <c r="Y36">
        <f t="shared" si="1"/>
        <v>7.5</v>
      </c>
      <c r="Z36">
        <f t="shared" si="2"/>
        <v>0</v>
      </c>
      <c r="AA36">
        <f t="shared" si="3"/>
        <v>30</v>
      </c>
      <c r="AB36">
        <f t="shared" si="4"/>
        <v>60</v>
      </c>
      <c r="AC36">
        <f t="shared" si="5"/>
        <v>0</v>
      </c>
      <c r="AD36">
        <f t="shared" si="6"/>
        <v>30</v>
      </c>
      <c r="AE36">
        <f t="shared" si="7"/>
        <v>1.875</v>
      </c>
      <c r="AF36">
        <f t="shared" si="8"/>
        <v>0.5</v>
      </c>
      <c r="AG36">
        <f t="shared" si="9"/>
        <v>30</v>
      </c>
      <c r="AH36">
        <f t="shared" si="10"/>
        <v>0</v>
      </c>
      <c r="AI36">
        <f t="shared" si="11"/>
        <v>0</v>
      </c>
      <c r="AJ36">
        <f t="shared" si="12"/>
        <v>30</v>
      </c>
      <c r="AK36">
        <f t="shared" si="13"/>
        <v>0</v>
      </c>
      <c r="AL36">
        <f t="shared" si="14"/>
        <v>0.5</v>
      </c>
      <c r="AM36">
        <f t="shared" si="15"/>
        <v>30</v>
      </c>
      <c r="AN36">
        <f t="shared" si="16"/>
        <v>0</v>
      </c>
      <c r="AO36">
        <f t="shared" si="17"/>
        <v>0</v>
      </c>
      <c r="AP36">
        <f t="shared" si="18"/>
        <v>17.5</v>
      </c>
      <c r="AQ36">
        <f t="shared" si="19"/>
        <v>42</v>
      </c>
      <c r="AR36">
        <f t="shared" si="20"/>
        <v>0</v>
      </c>
      <c r="AS36" s="7">
        <f t="shared" si="21"/>
        <v>0</v>
      </c>
      <c r="AT36">
        <f t="shared" si="22"/>
        <v>6.4473684210526319</v>
      </c>
      <c r="AU36">
        <f t="shared" si="23"/>
        <v>2.2391025641025637</v>
      </c>
      <c r="AV36">
        <f t="shared" si="24"/>
        <v>1.475609756097561</v>
      </c>
      <c r="AW36">
        <f t="shared" si="25"/>
        <v>20.943999999999999</v>
      </c>
      <c r="AX36" s="13">
        <f t="shared" si="26"/>
        <v>0.23095638048301723</v>
      </c>
      <c r="AY36" s="10">
        <f t="shared" ref="AY36" si="41">AW36/44</f>
        <v>0.47599999999999998</v>
      </c>
    </row>
    <row r="37" spans="1:51" x14ac:dyDescent="0.3">
      <c r="A37" s="16">
        <f>'Pre Comp Data'!A15</f>
        <v>2927</v>
      </c>
      <c r="B37">
        <f>PRODUCT('Pre Comp Data'!B15, 5)</f>
        <v>5</v>
      </c>
      <c r="C37">
        <f>VLOOKUP('Pre Comp Data'!C15,ClimbLevel[],2,FALSE)</f>
        <v>2.5</v>
      </c>
      <c r="D37">
        <f>VLOOKUP('Pre Comp Data'!D15,BuddyClimb[],2,FALSE)</f>
        <v>0</v>
      </c>
      <c r="E37">
        <f>IFERROR(VLOOKUP(GETPIVOTDATA("Min of Climb Time",'Team Data'!$A$2,"Team #",A37),ClimbTime[],2,TRUE), 0)</f>
        <v>10</v>
      </c>
      <c r="F37">
        <f>GETPIVOTDATA("Sum of Climb Success/ Fail",'Team Data'!$A$2,"Team #",A37)/GETPIVOTDATA("Sum of Attempted Climb",'Team Data'!$A$2,"Team #",A37)*10</f>
        <v>10</v>
      </c>
      <c r="G37">
        <v>0</v>
      </c>
      <c r="H37">
        <f>VLOOKUP('Pre Comp Data'!E15,HatchLocations[],2,FALSE)</f>
        <v>7.5</v>
      </c>
      <c r="I37">
        <f>IFERROR(GETPIVOTDATA("Average of Hatches (Cargo Ship)",'Team Data'!$A$2,"Team #",A37)/8*10, 0)</f>
        <v>0.69444444444444442</v>
      </c>
      <c r="J37">
        <f>IFERROR(GETPIVOTDATA("Average of Hatches (Rocket)",'Team Data'!$A$2,"Team #",A37)/12*10, 0)</f>
        <v>0.7407407407407407</v>
      </c>
      <c r="K37">
        <f>VLOOKUP('Pre Comp Data'!F15,HatchIntake[],2,FALSE)</f>
        <v>5</v>
      </c>
      <c r="L37">
        <v>0</v>
      </c>
      <c r="M37">
        <v>0</v>
      </c>
      <c r="N37">
        <f>VLOOKUP('Pre Comp Data'!G15,CargoLocations[],2,FALSE)</f>
        <v>0</v>
      </c>
      <c r="O37">
        <f>IFERROR(GETPIVOTDATA("Average of Cargo (Cargo Ship)",'Team Data'!$A$2,"Team #",'Evaluation - 2nd Seed'!A17)/8*10, 0)</f>
        <v>1.875</v>
      </c>
      <c r="P37">
        <f>IFERROR(GETPIVOTDATA("Average of Cargo (Rocket)",'Team Data'!$A$2,"Team #",'Evaluation - 2nd Seed'!A17)/12*10, 0)</f>
        <v>0.10416666666666666</v>
      </c>
      <c r="Q37">
        <f>VLOOKUP('Pre Comp Data'!H15,CargoIntake[],2,FALSE)</f>
        <v>0</v>
      </c>
      <c r="R37">
        <v>0</v>
      </c>
      <c r="S37">
        <v>0</v>
      </c>
      <c r="T37">
        <f>'Pre Comp Data'!I15</f>
        <v>0</v>
      </c>
      <c r="U37">
        <f>'Pre Comp Data'!J15</f>
        <v>6</v>
      </c>
      <c r="V37">
        <f>VLOOKUP('Pre Comp Data'!K15,Experience[],2,FALSE)</f>
        <v>6.666666666666667</v>
      </c>
      <c r="W37" s="7">
        <f>IF('Pre Comp Data'!L15 &gt;=10,10,'Pre Comp Data'!L15)</f>
        <v>1</v>
      </c>
      <c r="X37">
        <f t="shared" si="0"/>
        <v>25</v>
      </c>
      <c r="Y37">
        <f t="shared" si="1"/>
        <v>7.5</v>
      </c>
      <c r="Z37">
        <f t="shared" si="2"/>
        <v>0</v>
      </c>
      <c r="AA37">
        <f t="shared" si="3"/>
        <v>30</v>
      </c>
      <c r="AB37">
        <f t="shared" si="4"/>
        <v>60</v>
      </c>
      <c r="AC37">
        <f t="shared" si="5"/>
        <v>0</v>
      </c>
      <c r="AD37">
        <f t="shared" si="6"/>
        <v>22.5</v>
      </c>
      <c r="AE37">
        <f t="shared" si="7"/>
        <v>2.083333333333333</v>
      </c>
      <c r="AF37">
        <f t="shared" si="8"/>
        <v>2.2222222222222223</v>
      </c>
      <c r="AG37">
        <f t="shared" si="9"/>
        <v>15</v>
      </c>
      <c r="AH37">
        <f t="shared" si="10"/>
        <v>0</v>
      </c>
      <c r="AI37">
        <f t="shared" si="11"/>
        <v>0</v>
      </c>
      <c r="AJ37">
        <f t="shared" si="12"/>
        <v>0</v>
      </c>
      <c r="AK37">
        <f t="shared" si="13"/>
        <v>5.625</v>
      </c>
      <c r="AL37">
        <f t="shared" si="14"/>
        <v>0.3125</v>
      </c>
      <c r="AM37">
        <f t="shared" si="15"/>
        <v>0</v>
      </c>
      <c r="AN37">
        <f t="shared" si="16"/>
        <v>0</v>
      </c>
      <c r="AO37">
        <f t="shared" si="17"/>
        <v>0</v>
      </c>
      <c r="AP37">
        <f t="shared" si="18"/>
        <v>0</v>
      </c>
      <c r="AQ37">
        <f t="shared" si="19"/>
        <v>42</v>
      </c>
      <c r="AR37">
        <f t="shared" si="20"/>
        <v>0</v>
      </c>
      <c r="AS37" s="7">
        <f t="shared" si="21"/>
        <v>0</v>
      </c>
      <c r="AT37">
        <f t="shared" si="22"/>
        <v>6.4473684210526319</v>
      </c>
      <c r="AU37">
        <f t="shared" si="23"/>
        <v>1.5007122507122508</v>
      </c>
      <c r="AV37">
        <f t="shared" si="24"/>
        <v>0.14481707317073172</v>
      </c>
      <c r="AW37">
        <f t="shared" si="25"/>
        <v>14.784000000000001</v>
      </c>
      <c r="AX37" s="13">
        <f t="shared" si="26"/>
        <v>0.18392949420308213</v>
      </c>
      <c r="AY37" s="10">
        <f t="shared" ref="AY37" si="42">AW37/44</f>
        <v>0.33600000000000002</v>
      </c>
    </row>
    <row r="38" spans="1:51" x14ac:dyDescent="0.3">
      <c r="A38" s="16">
        <f>'Pre Comp Data'!A39</f>
        <v>6959</v>
      </c>
      <c r="B38">
        <f>PRODUCT('Pre Comp Data'!B39, 5)</f>
        <v>5</v>
      </c>
      <c r="C38">
        <f>VLOOKUP('Pre Comp Data'!C39,ClimbLevel[],2,FALSE)</f>
        <v>2.5</v>
      </c>
      <c r="D38">
        <f>VLOOKUP('Pre Comp Data'!D39,BuddyClimb[],2,FALSE)</f>
        <v>10</v>
      </c>
      <c r="E38">
        <f>IFERROR(VLOOKUP(GETPIVOTDATA("Min of Climb Time",'Team Data'!$A$2,"Team #",A38),ClimbTime[],2,TRUE), 0)</f>
        <v>10</v>
      </c>
      <c r="F38">
        <f>GETPIVOTDATA("Sum of Climb Success/ Fail",'Team Data'!$A$2,"Team #",A38)/GETPIVOTDATA("Sum of Attempted Climb",'Team Data'!$A$2,"Team #",A38)*10</f>
        <v>8.3333333333333339</v>
      </c>
      <c r="G38">
        <v>0</v>
      </c>
      <c r="H38">
        <f>VLOOKUP('Pre Comp Data'!E39,HatchLocations[],2,FALSE)</f>
        <v>5</v>
      </c>
      <c r="I38">
        <f>IFERROR(GETPIVOTDATA("Average of Hatches (Cargo Ship)",'Team Data'!$A$2,"Team #",A38)/8*10, 0)</f>
        <v>1.25</v>
      </c>
      <c r="J38">
        <f>IFERROR(GETPIVOTDATA("Average of Hatches (Rocket)",'Team Data'!$A$2,"Team #",A38)/12*10, 0)</f>
        <v>0</v>
      </c>
      <c r="K38">
        <f>VLOOKUP('Pre Comp Data'!F39,HatchIntake[],2,FALSE)</f>
        <v>5</v>
      </c>
      <c r="L38">
        <v>0</v>
      </c>
      <c r="M38">
        <v>0</v>
      </c>
      <c r="N38">
        <f>VLOOKUP('Pre Comp Data'!G39,CargoLocations[],2,FALSE)</f>
        <v>0</v>
      </c>
      <c r="O38">
        <f>IFERROR(GETPIVOTDATA("Average of Cargo (Cargo Ship)",'Team Data'!$A$2,"Team #",'Evaluation - 2nd Seed'!A41)/8*10, 0)</f>
        <v>2.625</v>
      </c>
      <c r="P38">
        <f>IFERROR(GETPIVOTDATA("Average of Cargo (Rocket)",'Team Data'!$A$2,"Team #",'Evaluation - 2nd Seed'!A41)/12*10, 0)</f>
        <v>0.16666666666666666</v>
      </c>
      <c r="Q38">
        <f>VLOOKUP('Pre Comp Data'!H39,CargoIntake[],2,FALSE)</f>
        <v>0</v>
      </c>
      <c r="R38">
        <v>0</v>
      </c>
      <c r="S38">
        <v>0</v>
      </c>
      <c r="T38">
        <f>'Pre Comp Data'!I39</f>
        <v>0</v>
      </c>
      <c r="U38">
        <f>'Pre Comp Data'!J39</f>
        <v>0</v>
      </c>
      <c r="V38">
        <f>VLOOKUP('Pre Comp Data'!K39,Experience[],2,FALSE)</f>
        <v>0</v>
      </c>
      <c r="W38" s="7">
        <f>IF('Pre Comp Data'!L39 &gt;=10,10,'Pre Comp Data'!L39)</f>
        <v>0</v>
      </c>
      <c r="X38">
        <f t="shared" si="0"/>
        <v>25</v>
      </c>
      <c r="Y38">
        <f t="shared" si="1"/>
        <v>7.5</v>
      </c>
      <c r="Z38">
        <f t="shared" si="2"/>
        <v>0</v>
      </c>
      <c r="AA38">
        <f t="shared" si="3"/>
        <v>30</v>
      </c>
      <c r="AB38">
        <f t="shared" si="4"/>
        <v>50</v>
      </c>
      <c r="AC38">
        <f t="shared" si="5"/>
        <v>0</v>
      </c>
      <c r="AD38">
        <f t="shared" si="6"/>
        <v>15</v>
      </c>
      <c r="AE38">
        <f t="shared" si="7"/>
        <v>3.75</v>
      </c>
      <c r="AF38">
        <f t="shared" si="8"/>
        <v>0</v>
      </c>
      <c r="AG38">
        <f t="shared" si="9"/>
        <v>15</v>
      </c>
      <c r="AH38">
        <f t="shared" si="10"/>
        <v>0</v>
      </c>
      <c r="AI38">
        <f t="shared" si="11"/>
        <v>0</v>
      </c>
      <c r="AJ38">
        <f t="shared" si="12"/>
        <v>0</v>
      </c>
      <c r="AK38">
        <f t="shared" si="13"/>
        <v>7.875</v>
      </c>
      <c r="AL38">
        <f t="shared" si="14"/>
        <v>0.5</v>
      </c>
      <c r="AM38">
        <f t="shared" si="15"/>
        <v>0</v>
      </c>
      <c r="AN38">
        <f t="shared" si="16"/>
        <v>0</v>
      </c>
      <c r="AO38">
        <f t="shared" si="17"/>
        <v>0</v>
      </c>
      <c r="AP38">
        <f t="shared" si="18"/>
        <v>0</v>
      </c>
      <c r="AQ38">
        <f t="shared" si="19"/>
        <v>0</v>
      </c>
      <c r="AR38">
        <f t="shared" si="20"/>
        <v>0</v>
      </c>
      <c r="AS38" s="7">
        <f t="shared" si="21"/>
        <v>0</v>
      </c>
      <c r="AT38">
        <f t="shared" si="22"/>
        <v>5.9210526315789469</v>
      </c>
      <c r="AU38">
        <f t="shared" si="23"/>
        <v>1.2115384615384615</v>
      </c>
      <c r="AV38">
        <f t="shared" si="24"/>
        <v>0.20426829268292684</v>
      </c>
      <c r="AW38">
        <f t="shared" si="25"/>
        <v>0</v>
      </c>
      <c r="AX38" s="13">
        <f t="shared" si="26"/>
        <v>0.16674680422273488</v>
      </c>
      <c r="AY38" s="10">
        <f t="shared" ref="AY38:AY40" si="43">AW38/44</f>
        <v>0</v>
      </c>
    </row>
    <row r="39" spans="1:51" x14ac:dyDescent="0.3">
      <c r="A39" s="16">
        <f>'Pre Comp Data'!A19</f>
        <v>3237</v>
      </c>
      <c r="B39">
        <f>PRODUCT('Pre Comp Data'!B19, 5)</f>
        <v>10</v>
      </c>
      <c r="C39">
        <f>VLOOKUP('Pre Comp Data'!C19,ClimbLevel[],2,FALSE)</f>
        <v>5</v>
      </c>
      <c r="D39">
        <f>VLOOKUP('Pre Comp Data'!D19,BuddyClimb[],2,FALSE)</f>
        <v>0</v>
      </c>
      <c r="E39">
        <f>IFERROR(VLOOKUP(GETPIVOTDATA("Min of Climb Time",'Team Data'!$A$2,"Team #",A39),ClimbTime[],2,TRUE), 0)</f>
        <v>10</v>
      </c>
      <c r="F39">
        <f>GETPIVOTDATA("Sum of Climb Success/ Fail",'Team Data'!$A$2,"Team #",A39)/GETPIVOTDATA("Sum of Attempted Climb",'Team Data'!$A$2,"Team #",A39)*10</f>
        <v>10</v>
      </c>
      <c r="G39">
        <v>0</v>
      </c>
      <c r="H39">
        <f>VLOOKUP('Pre Comp Data'!E19,HatchLocations[],2,FALSE)</f>
        <v>5</v>
      </c>
      <c r="I39">
        <f>IFERROR(GETPIVOTDATA("Average of Hatches (Cargo Ship)",'Team Data'!$A$2,"Team #",A39)/8*10, 0)</f>
        <v>0</v>
      </c>
      <c r="J39">
        <f>IFERROR(GETPIVOTDATA("Average of Hatches (Rocket)",'Team Data'!$A$2,"Team #",A39)/12*10, 0)</f>
        <v>0</v>
      </c>
      <c r="K39">
        <f>VLOOKUP('Pre Comp Data'!F19,HatchIntake[],2,FALSE)</f>
        <v>10</v>
      </c>
      <c r="L39">
        <v>0</v>
      </c>
      <c r="M39">
        <v>0</v>
      </c>
      <c r="N39">
        <f>VLOOKUP('Pre Comp Data'!G19,CargoLocations[],2,FALSE)</f>
        <v>0</v>
      </c>
      <c r="O39">
        <f>IFERROR(GETPIVOTDATA("Average of Cargo (Cargo Ship)",'Team Data'!$A$2,"Team #",'Evaluation - 2nd Seed'!A21)/8*10, 0)</f>
        <v>1.5277777777777779</v>
      </c>
      <c r="P39">
        <f>IFERROR(GETPIVOTDATA("Average of Cargo (Rocket)",'Team Data'!$A$2,"Team #",'Evaluation - 2nd Seed'!A21)/12*10, 0)</f>
        <v>9.2592592592592587E-2</v>
      </c>
      <c r="Q39">
        <f>VLOOKUP('Pre Comp Data'!H19,CargoIntake[],2,FALSE)</f>
        <v>0</v>
      </c>
      <c r="R39">
        <v>0</v>
      </c>
      <c r="S39">
        <v>0</v>
      </c>
      <c r="T39">
        <f>'Pre Comp Data'!I19</f>
        <v>7</v>
      </c>
      <c r="U39">
        <f>'Pre Comp Data'!J19</f>
        <v>6</v>
      </c>
      <c r="V39">
        <f>VLOOKUP('Pre Comp Data'!K19,Experience[],2,FALSE)</f>
        <v>10</v>
      </c>
      <c r="W39" s="7">
        <f>IF('Pre Comp Data'!L19 &gt;=10,10,'Pre Comp Data'!L19)</f>
        <v>4</v>
      </c>
      <c r="X39">
        <f t="shared" si="0"/>
        <v>50</v>
      </c>
      <c r="Y39">
        <f t="shared" si="1"/>
        <v>15</v>
      </c>
      <c r="Z39">
        <f t="shared" si="2"/>
        <v>0</v>
      </c>
      <c r="AA39">
        <f t="shared" si="3"/>
        <v>30</v>
      </c>
      <c r="AB39">
        <f t="shared" si="4"/>
        <v>60</v>
      </c>
      <c r="AC39">
        <f t="shared" si="5"/>
        <v>0</v>
      </c>
      <c r="AD39">
        <f t="shared" si="6"/>
        <v>15</v>
      </c>
      <c r="AE39">
        <f t="shared" si="7"/>
        <v>0</v>
      </c>
      <c r="AF39">
        <f t="shared" si="8"/>
        <v>0</v>
      </c>
      <c r="AG39">
        <f t="shared" si="9"/>
        <v>30</v>
      </c>
      <c r="AH39">
        <f t="shared" si="10"/>
        <v>0</v>
      </c>
      <c r="AI39">
        <f t="shared" si="11"/>
        <v>0</v>
      </c>
      <c r="AJ39">
        <f t="shared" si="12"/>
        <v>0</v>
      </c>
      <c r="AK39">
        <f t="shared" si="13"/>
        <v>4.5833333333333339</v>
      </c>
      <c r="AL39">
        <f t="shared" si="14"/>
        <v>0.27777777777777779</v>
      </c>
      <c r="AM39">
        <f t="shared" si="15"/>
        <v>0</v>
      </c>
      <c r="AN39">
        <f t="shared" si="16"/>
        <v>0</v>
      </c>
      <c r="AO39">
        <f t="shared" si="17"/>
        <v>0</v>
      </c>
      <c r="AP39">
        <f t="shared" si="18"/>
        <v>49</v>
      </c>
      <c r="AQ39">
        <f t="shared" si="19"/>
        <v>42</v>
      </c>
      <c r="AR39">
        <f t="shared" si="20"/>
        <v>0</v>
      </c>
      <c r="AS39" s="7">
        <f t="shared" si="21"/>
        <v>0</v>
      </c>
      <c r="AT39">
        <f t="shared" si="22"/>
        <v>8.1578947368421044</v>
      </c>
      <c r="AU39">
        <f t="shared" si="23"/>
        <v>1.6153846153846154</v>
      </c>
      <c r="AV39">
        <f t="shared" si="24"/>
        <v>0.11856368563685639</v>
      </c>
      <c r="AW39">
        <f t="shared" si="25"/>
        <v>32.031999999999996</v>
      </c>
      <c r="AX39" s="13">
        <f t="shared" si="26"/>
        <v>0.22481461449689943</v>
      </c>
      <c r="AY39" s="10">
        <f t="shared" si="43"/>
        <v>0.72799999999999987</v>
      </c>
    </row>
    <row r="40" spans="1:51" x14ac:dyDescent="0.3">
      <c r="A40" s="16">
        <f>'Pre Comp Data'!A38</f>
        <v>6503</v>
      </c>
      <c r="B40">
        <f>PRODUCT('Pre Comp Data'!B38, 5)</f>
        <v>5</v>
      </c>
      <c r="C40">
        <f>VLOOKUP('Pre Comp Data'!C38,ClimbLevel[],2,FALSE)</f>
        <v>2.5</v>
      </c>
      <c r="D40">
        <f>VLOOKUP('Pre Comp Data'!D38,BuddyClimb[],2,FALSE)</f>
        <v>0</v>
      </c>
      <c r="E40">
        <f>IFERROR(VLOOKUP(GETPIVOTDATA("Min of Climb Time",'Team Data'!$A$2,"Team #",A40),ClimbTime[],2,TRUE), 0)</f>
        <v>0</v>
      </c>
      <c r="F40">
        <f>GETPIVOTDATA("Sum of Climb Success/ Fail",'Team Data'!$A$2,"Team #",A40)/GETPIVOTDATA("Sum of Attempted Climb",'Team Data'!$A$2,"Team #",A40)*10</f>
        <v>10</v>
      </c>
      <c r="G40">
        <v>0</v>
      </c>
      <c r="H40">
        <f>VLOOKUP('Pre Comp Data'!E38,HatchLocations[],2,FALSE)</f>
        <v>0</v>
      </c>
      <c r="I40">
        <f>IFERROR(GETPIVOTDATA("Average of Hatches (Cargo Ship)",'Team Data'!$A$2,"Team #",A40)/8*10, 0)</f>
        <v>0</v>
      </c>
      <c r="J40">
        <f>IFERROR(GETPIVOTDATA("Average of Hatches (Rocket)",'Team Data'!$A$2,"Team #",A40)/12*10, 0)</f>
        <v>0.10416666666666666</v>
      </c>
      <c r="K40">
        <f>VLOOKUP('Pre Comp Data'!F38,HatchIntake[],2,FALSE)</f>
        <v>0</v>
      </c>
      <c r="L40">
        <v>0</v>
      </c>
      <c r="M40">
        <v>0</v>
      </c>
      <c r="N40">
        <f>VLOOKUP('Pre Comp Data'!G38,CargoLocations[],2,FALSE)</f>
        <v>0</v>
      </c>
      <c r="O40">
        <f>IFERROR(GETPIVOTDATA("Average of Cargo (Cargo Ship)",'Team Data'!$A$2,"Team #",'Evaluation - 2nd Seed'!A40)/8*10, 0)</f>
        <v>0</v>
      </c>
      <c r="P40">
        <f>IFERROR(GETPIVOTDATA("Average of Cargo (Rocket)",'Team Data'!$A$2,"Team #",'Evaluation - 2nd Seed'!A40)/12*10, 0)</f>
        <v>0.10416666666666666</v>
      </c>
      <c r="Q40">
        <f>VLOOKUP('Pre Comp Data'!H38,CargoIntake[],2,FALSE)</f>
        <v>0</v>
      </c>
      <c r="R40">
        <v>0</v>
      </c>
      <c r="S40">
        <v>0</v>
      </c>
      <c r="T40">
        <f>'Pre Comp Data'!I38</f>
        <v>7</v>
      </c>
      <c r="U40">
        <f>'Pre Comp Data'!J38</f>
        <v>0</v>
      </c>
      <c r="V40">
        <f>VLOOKUP('Pre Comp Data'!K38,Experience[],2,FALSE)</f>
        <v>0</v>
      </c>
      <c r="W40" s="7">
        <f>IF('Pre Comp Data'!L38 &gt;=10,10,'Pre Comp Data'!L38)</f>
        <v>0</v>
      </c>
      <c r="X40">
        <f t="shared" si="0"/>
        <v>25</v>
      </c>
      <c r="Y40">
        <f t="shared" si="1"/>
        <v>7.5</v>
      </c>
      <c r="Z40">
        <f t="shared" si="2"/>
        <v>0</v>
      </c>
      <c r="AA40">
        <f t="shared" si="3"/>
        <v>0</v>
      </c>
      <c r="AB40">
        <f t="shared" si="4"/>
        <v>60</v>
      </c>
      <c r="AC40">
        <f t="shared" si="5"/>
        <v>0</v>
      </c>
      <c r="AD40">
        <f t="shared" si="6"/>
        <v>0</v>
      </c>
      <c r="AE40">
        <f t="shared" si="7"/>
        <v>0</v>
      </c>
      <c r="AF40">
        <f t="shared" si="8"/>
        <v>0.3125</v>
      </c>
      <c r="AG40">
        <f t="shared" si="9"/>
        <v>0</v>
      </c>
      <c r="AH40">
        <f t="shared" si="10"/>
        <v>0</v>
      </c>
      <c r="AI40">
        <f t="shared" si="11"/>
        <v>0</v>
      </c>
      <c r="AJ40">
        <f t="shared" si="12"/>
        <v>0</v>
      </c>
      <c r="AK40">
        <f t="shared" si="13"/>
        <v>0</v>
      </c>
      <c r="AL40">
        <f t="shared" si="14"/>
        <v>0.3125</v>
      </c>
      <c r="AM40">
        <f t="shared" si="15"/>
        <v>0</v>
      </c>
      <c r="AN40">
        <f t="shared" si="16"/>
        <v>0</v>
      </c>
      <c r="AO40">
        <f t="shared" si="17"/>
        <v>0</v>
      </c>
      <c r="AP40">
        <f t="shared" si="18"/>
        <v>49</v>
      </c>
      <c r="AQ40">
        <f t="shared" si="19"/>
        <v>0</v>
      </c>
      <c r="AR40">
        <f t="shared" si="20"/>
        <v>0</v>
      </c>
      <c r="AS40" s="7">
        <f t="shared" si="21"/>
        <v>0</v>
      </c>
      <c r="AT40">
        <f t="shared" si="22"/>
        <v>4.8684210526315788</v>
      </c>
      <c r="AU40">
        <f t="shared" si="23"/>
        <v>1.1217948717948718E-2</v>
      </c>
      <c r="AV40">
        <f t="shared" si="24"/>
        <v>7.621951219512195E-3</v>
      </c>
      <c r="AW40">
        <f t="shared" si="25"/>
        <v>17.248000000000001</v>
      </c>
      <c r="AX40" s="13">
        <f t="shared" si="26"/>
        <v>0.11107411255838727</v>
      </c>
      <c r="AY40" s="10">
        <f t="shared" si="43"/>
        <v>0.39200000000000002</v>
      </c>
    </row>
    <row r="41" spans="1:51" x14ac:dyDescent="0.3">
      <c r="A41" s="16">
        <f>'Pre Comp Data'!A6</f>
        <v>1294</v>
      </c>
      <c r="B41">
        <f>PRODUCT('Pre Comp Data'!B6, 5)</f>
        <v>5</v>
      </c>
      <c r="C41">
        <f>VLOOKUP('Pre Comp Data'!C6,ClimbLevel[],2,FALSE)</f>
        <v>5</v>
      </c>
      <c r="D41">
        <f>VLOOKUP('Pre Comp Data'!D6,BuddyClimb[],2,FALSE)</f>
        <v>0</v>
      </c>
      <c r="E41">
        <f>IFERROR(VLOOKUP(GETPIVOTDATA("Min of Climb Time",'Team Data'!$A$2,"Team #",A41),ClimbTime[],2,TRUE), 0)</f>
        <v>10</v>
      </c>
      <c r="F41">
        <f>GETPIVOTDATA("Sum of Climb Success/ Fail",'Team Data'!$A$2,"Team #",A41)/GETPIVOTDATA("Sum of Attempted Climb",'Team Data'!$A$2,"Team #",A41)*10</f>
        <v>3.333333333333333</v>
      </c>
      <c r="G41">
        <v>0</v>
      </c>
      <c r="H41">
        <f>VLOOKUP('Pre Comp Data'!E6,HatchLocations[],2,FALSE)</f>
        <v>0</v>
      </c>
      <c r="I41">
        <f>IFERROR(GETPIVOTDATA("Average of Hatches (Cargo Ship)",'Team Data'!$A$2,"Team #",A41)/8*10, 0)</f>
        <v>0.25</v>
      </c>
      <c r="J41">
        <f>IFERROR(GETPIVOTDATA("Average of Hatches (Rocket)",'Team Data'!$A$2,"Team #",A41)/12*10, 0)</f>
        <v>0</v>
      </c>
      <c r="K41">
        <f>VLOOKUP('Pre Comp Data'!F6,HatchIntake[],2,FALSE)</f>
        <v>0</v>
      </c>
      <c r="L41">
        <v>0</v>
      </c>
      <c r="M41">
        <v>0</v>
      </c>
      <c r="N41">
        <f>VLOOKUP('Pre Comp Data'!G6,CargoLocations[],2,FALSE)</f>
        <v>5</v>
      </c>
      <c r="O41">
        <f>IFERROR(GETPIVOTDATA("Average of Cargo (Cargo Ship)",'Team Data'!$A$2,"Team #",'Evaluation - 2nd Seed'!A8)/8*10, 0)</f>
        <v>1.5</v>
      </c>
      <c r="P41">
        <f>IFERROR(GETPIVOTDATA("Average of Cargo (Rocket)",'Team Data'!$A$2,"Team #",'Evaluation - 2nd Seed'!A8)/12*10, 0)</f>
        <v>0</v>
      </c>
      <c r="Q41">
        <f>VLOOKUP('Pre Comp Data'!H6,CargoIntake[],2,FALSE)</f>
        <v>5</v>
      </c>
      <c r="R41">
        <v>0</v>
      </c>
      <c r="S41">
        <v>0</v>
      </c>
      <c r="T41">
        <f>'Pre Comp Data'!I6</f>
        <v>7</v>
      </c>
      <c r="U41">
        <f>'Pre Comp Data'!J6</f>
        <v>4</v>
      </c>
      <c r="V41">
        <f>VLOOKUP('Pre Comp Data'!K6,Experience[],2,FALSE)</f>
        <v>6.666666666666667</v>
      </c>
      <c r="W41" s="7">
        <f>IF('Pre Comp Data'!L6 &gt;=10,10,'Pre Comp Data'!L6)</f>
        <v>1</v>
      </c>
      <c r="X41">
        <f t="shared" si="0"/>
        <v>25</v>
      </c>
      <c r="Y41">
        <f t="shared" si="1"/>
        <v>15</v>
      </c>
      <c r="Z41">
        <f t="shared" si="2"/>
        <v>0</v>
      </c>
      <c r="AA41">
        <f t="shared" si="3"/>
        <v>30</v>
      </c>
      <c r="AB41">
        <f t="shared" si="4"/>
        <v>20</v>
      </c>
      <c r="AC41">
        <f t="shared" si="5"/>
        <v>0</v>
      </c>
      <c r="AD41">
        <f t="shared" si="6"/>
        <v>0</v>
      </c>
      <c r="AE41">
        <f t="shared" si="7"/>
        <v>0.75</v>
      </c>
      <c r="AF41">
        <f t="shared" si="8"/>
        <v>0</v>
      </c>
      <c r="AG41">
        <f t="shared" si="9"/>
        <v>0</v>
      </c>
      <c r="AH41">
        <f t="shared" si="10"/>
        <v>0</v>
      </c>
      <c r="AI41">
        <f t="shared" si="11"/>
        <v>0</v>
      </c>
      <c r="AJ41">
        <f t="shared" si="12"/>
        <v>15</v>
      </c>
      <c r="AK41">
        <f t="shared" si="13"/>
        <v>4.5</v>
      </c>
      <c r="AL41">
        <f t="shared" si="14"/>
        <v>0</v>
      </c>
      <c r="AM41">
        <f t="shared" si="15"/>
        <v>15</v>
      </c>
      <c r="AN41">
        <f t="shared" si="16"/>
        <v>0</v>
      </c>
      <c r="AO41">
        <f t="shared" si="17"/>
        <v>0</v>
      </c>
      <c r="AP41">
        <f t="shared" si="18"/>
        <v>49</v>
      </c>
      <c r="AQ41">
        <f t="shared" si="19"/>
        <v>28</v>
      </c>
      <c r="AR41">
        <f t="shared" si="20"/>
        <v>0</v>
      </c>
      <c r="AS41" s="7">
        <f t="shared" si="21"/>
        <v>0</v>
      </c>
      <c r="AT41">
        <f t="shared" si="22"/>
        <v>4.7368421052631575</v>
      </c>
      <c r="AU41">
        <f t="shared" si="23"/>
        <v>2.6923076923076925E-2</v>
      </c>
      <c r="AV41">
        <f t="shared" si="24"/>
        <v>0.84146341463414642</v>
      </c>
      <c r="AW41">
        <f t="shared" si="25"/>
        <v>27.103999999999999</v>
      </c>
      <c r="AX41" s="13">
        <f t="shared" si="26"/>
        <v>0.12739155901864502</v>
      </c>
      <c r="AY41" s="10">
        <f t="shared" ref="AY41:AY42" si="44">AW41/44</f>
        <v>0.61599999999999999</v>
      </c>
    </row>
    <row r="42" spans="1:51" x14ac:dyDescent="0.3">
      <c r="A42" s="25">
        <f>'Pre Comp Data'!A29</f>
        <v>4461</v>
      </c>
      <c r="B42" s="22">
        <f>PRODUCT('Pre Comp Data'!B29, 5)</f>
        <v>5</v>
      </c>
      <c r="C42" s="22">
        <f>VLOOKUP('Pre Comp Data'!C29,ClimbLevel[],2,FALSE)</f>
        <v>0</v>
      </c>
      <c r="D42" s="22">
        <f>VLOOKUP('Pre Comp Data'!D29,BuddyClimb[],2,FALSE)</f>
        <v>0</v>
      </c>
      <c r="E42" s="22">
        <f>IFERROR(VLOOKUP(GETPIVOTDATA("Min of Climb Time",'Team Data'!$A$2,"Team #",A42),ClimbTime[],2,TRUE), 0)</f>
        <v>0</v>
      </c>
      <c r="F42" s="22">
        <v>0</v>
      </c>
      <c r="G42" s="22">
        <v>0</v>
      </c>
      <c r="H42" s="22">
        <f>VLOOKUP('Pre Comp Data'!E29,HatchLocations[],2,FALSE)</f>
        <v>0</v>
      </c>
      <c r="I42" s="22">
        <f>IFERROR(GETPIVOTDATA("Average of Hatches (Cargo Ship)",'Team Data'!$A$2,"Team #",A42)/8*10, 0)</f>
        <v>0</v>
      </c>
      <c r="J42" s="22">
        <f>IFERROR(GETPIVOTDATA("Average of Hatches (Rocket)",'Team Data'!$A$2,"Team #",A42)/12*10, 0)</f>
        <v>0</v>
      </c>
      <c r="K42" s="22">
        <f>VLOOKUP('Pre Comp Data'!F29,HatchIntake[],2,FALSE)</f>
        <v>0</v>
      </c>
      <c r="L42" s="22">
        <v>0</v>
      </c>
      <c r="M42" s="22">
        <v>0</v>
      </c>
      <c r="N42" s="22">
        <f>VLOOKUP('Pre Comp Data'!G29,CargoLocations[],2,FALSE)</f>
        <v>0</v>
      </c>
      <c r="O42" s="22">
        <f>IFERROR(GETPIVOTDATA("Average of Cargo (Cargo Ship)",'Team Data'!$A$2,"Team #",'Evaluation - 2nd Seed'!A31)/8*10, 0)</f>
        <v>0</v>
      </c>
      <c r="P42" s="22">
        <f>IFERROR(GETPIVOTDATA("Average of Cargo (Rocket)",'Team Data'!$A$2,"Team #",'Evaluation - 2nd Seed'!A31)/12*10, 0)</f>
        <v>0</v>
      </c>
      <c r="Q42" s="22">
        <f>VLOOKUP('Pre Comp Data'!H29,CargoIntake[],2,FALSE)</f>
        <v>0</v>
      </c>
      <c r="R42" s="22">
        <v>0</v>
      </c>
      <c r="S42" s="22">
        <v>0</v>
      </c>
      <c r="T42" s="22">
        <f>'Pre Comp Data'!I29</f>
        <v>0</v>
      </c>
      <c r="U42" s="22">
        <f>'Pre Comp Data'!J29</f>
        <v>0</v>
      </c>
      <c r="V42" s="22">
        <f>VLOOKUP('Pre Comp Data'!K29,Experience[],2,FALSE)</f>
        <v>0</v>
      </c>
      <c r="W42" s="26">
        <f>IF('Pre Comp Data'!L29 &gt;=10,10,'Pre Comp Data'!L29)</f>
        <v>0</v>
      </c>
      <c r="X42" s="22">
        <f t="shared" si="0"/>
        <v>25</v>
      </c>
      <c r="Y42" s="22">
        <f t="shared" si="1"/>
        <v>0</v>
      </c>
      <c r="Z42" s="22">
        <f t="shared" si="2"/>
        <v>0</v>
      </c>
      <c r="AA42" s="22">
        <f t="shared" si="3"/>
        <v>0</v>
      </c>
      <c r="AB42" s="22">
        <f t="shared" si="4"/>
        <v>0</v>
      </c>
      <c r="AC42" s="22">
        <f t="shared" si="5"/>
        <v>0</v>
      </c>
      <c r="AD42" s="22">
        <f t="shared" si="6"/>
        <v>0</v>
      </c>
      <c r="AE42" s="22">
        <f t="shared" si="7"/>
        <v>0</v>
      </c>
      <c r="AF42" s="22">
        <f t="shared" si="8"/>
        <v>0</v>
      </c>
      <c r="AG42" s="22">
        <f t="shared" si="9"/>
        <v>0</v>
      </c>
      <c r="AH42" s="22">
        <f t="shared" si="10"/>
        <v>0</v>
      </c>
      <c r="AI42" s="22">
        <f t="shared" si="11"/>
        <v>0</v>
      </c>
      <c r="AJ42" s="22">
        <f t="shared" si="12"/>
        <v>0</v>
      </c>
      <c r="AK42" s="22">
        <f t="shared" si="13"/>
        <v>0</v>
      </c>
      <c r="AL42" s="22">
        <f t="shared" si="14"/>
        <v>0</v>
      </c>
      <c r="AM42" s="22">
        <f t="shared" si="15"/>
        <v>0</v>
      </c>
      <c r="AN42" s="22">
        <f t="shared" si="16"/>
        <v>0</v>
      </c>
      <c r="AO42" s="22">
        <f t="shared" si="17"/>
        <v>0</v>
      </c>
      <c r="AP42" s="22">
        <f t="shared" si="18"/>
        <v>0</v>
      </c>
      <c r="AQ42" s="22">
        <f t="shared" si="19"/>
        <v>0</v>
      </c>
      <c r="AR42" s="22">
        <f t="shared" si="20"/>
        <v>0</v>
      </c>
      <c r="AS42" s="26">
        <f t="shared" si="21"/>
        <v>0</v>
      </c>
      <c r="AT42" s="22">
        <f t="shared" si="22"/>
        <v>1.3157894736842104</v>
      </c>
      <c r="AU42" s="22">
        <f t="shared" si="23"/>
        <v>0</v>
      </c>
      <c r="AV42" s="22">
        <f t="shared" si="24"/>
        <v>0</v>
      </c>
      <c r="AW42" s="22">
        <f t="shared" si="25"/>
        <v>0</v>
      </c>
      <c r="AX42" s="27">
        <f t="shared" si="26"/>
        <v>2.990430622009569E-2</v>
      </c>
      <c r="AY42" s="10">
        <f t="shared" si="44"/>
        <v>0</v>
      </c>
    </row>
    <row r="50" spans="31:31" x14ac:dyDescent="0.3">
      <c r="AE50" t="s">
        <v>59</v>
      </c>
    </row>
  </sheetData>
  <sortState ref="A4:AX42">
    <sortCondition descending="1" ref="AX4"/>
  </sortState>
  <mergeCells count="5">
    <mergeCell ref="AT1:AW1"/>
    <mergeCell ref="AX1:AY1"/>
    <mergeCell ref="X1:AS1"/>
    <mergeCell ref="B1:W1"/>
    <mergeCell ref="B3:W3"/>
  </mergeCells>
  <conditionalFormatting sqref="AX1:AX40 AX43:AX1048576">
    <cfRule type="colorScale" priority="8">
      <colorScale>
        <cfvo type="min"/>
        <cfvo type="percentile" val="50"/>
        <cfvo type="max"/>
        <color theme="0"/>
        <color theme="8" tint="0.39997558519241921"/>
        <color rgb="FF00B0F0"/>
      </colorScale>
    </cfRule>
  </conditionalFormatting>
  <conditionalFormatting sqref="AY1:AY40 AY43:AY1048576">
    <cfRule type="colorScale" priority="7">
      <colorScale>
        <cfvo type="min"/>
        <cfvo type="percentile" val="50"/>
        <cfvo type="max"/>
        <color theme="0"/>
        <color theme="8" tint="0.39997558519241921"/>
        <color rgb="FF00B0F0"/>
      </colorScale>
    </cfRule>
  </conditionalFormatting>
  <conditionalFormatting sqref="AX41">
    <cfRule type="colorScale" priority="4">
      <colorScale>
        <cfvo type="min"/>
        <cfvo type="percentile" val="50"/>
        <cfvo type="max"/>
        <color theme="0"/>
        <color theme="8" tint="0.39997558519241921"/>
        <color rgb="FF00B0F0"/>
      </colorScale>
    </cfRule>
  </conditionalFormatting>
  <conditionalFormatting sqref="AY41">
    <cfRule type="colorScale" priority="3">
      <colorScale>
        <cfvo type="min"/>
        <cfvo type="percentile" val="50"/>
        <cfvo type="max"/>
        <color theme="0"/>
        <color theme="8" tint="0.39997558519241921"/>
        <color rgb="FF00B0F0"/>
      </colorScale>
    </cfRule>
  </conditionalFormatting>
  <conditionalFormatting sqref="AX42">
    <cfRule type="colorScale" priority="2">
      <colorScale>
        <cfvo type="min"/>
        <cfvo type="percentile" val="50"/>
        <cfvo type="max"/>
        <color theme="0"/>
        <color theme="8" tint="0.39997558519241921"/>
        <color rgb="FF00B0F0"/>
      </colorScale>
    </cfRule>
  </conditionalFormatting>
  <conditionalFormatting sqref="AY42">
    <cfRule type="colorScale" priority="1">
      <colorScale>
        <cfvo type="min"/>
        <cfvo type="percentile" val="50"/>
        <cfvo type="max"/>
        <color theme="0"/>
        <color theme="8" tint="0.39997558519241921"/>
        <color rgb="FF00B0F0"/>
      </colorScale>
    </cfRule>
  </conditionalFormatting>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Pre Comp Data</vt:lpstr>
      <vt:lpstr>Comp Data</vt:lpstr>
      <vt:lpstr>Team Data</vt:lpstr>
      <vt:lpstr>Evaluation - 1st Seed</vt:lpstr>
      <vt:lpstr>Evaluation - 2nd Seed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Eng, David D (Student)</dc:creator>
  <cp:keywords/>
  <dc:description/>
  <cp:lastModifiedBy>Chenier, Brielle A (Student)</cp:lastModifiedBy>
  <cp:revision/>
  <dcterms:created xsi:type="dcterms:W3CDTF">2019-01-05T20:42:42Z</dcterms:created>
  <dcterms:modified xsi:type="dcterms:W3CDTF">2019-03-10T20:49:48Z</dcterms:modified>
  <cp:category/>
  <cp:contentStatus/>
</cp:coreProperties>
</file>